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ppserviceslimited.sharepoint.com/teams/AllActEdStaff/Shared Documents/CP2/2022 materials (in progress)/Mocks/Additional Mock Pack/Mock 3 Paper 2/"/>
    </mc:Choice>
  </mc:AlternateContent>
  <xr:revisionPtr revIDLastSave="17" documentId="13_ncr:1_{26D1CBE2-45E5-4E9D-BFDD-DD9375516874}" xr6:coauthVersionLast="46" xr6:coauthVersionMax="46" xr10:uidLastSave="{7529181F-1B71-4876-B3F1-C99457164738}"/>
  <bookViews>
    <workbookView xWindow="-120" yWindow="-120" windowWidth="29040" windowHeight="15840" xr2:uid="{00000000-000D-0000-FFFF-FFFF00000000}"/>
  </bookViews>
  <sheets>
    <sheet name="RawData" sheetId="2" r:id="rId1"/>
    <sheet name="CleanData" sheetId="4" r:id="rId2"/>
    <sheet name="Parameters" sheetId="9" r:id="rId3"/>
    <sheet name="RiskMeasures" sheetId="5" r:id="rId4"/>
    <sheet name="AccumulatedValues" sheetId="7" r:id="rId5"/>
    <sheet name="Correlations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D3" i="5"/>
  <c r="E3" i="5"/>
  <c r="B3" i="5"/>
  <c r="Q2" i="7"/>
  <c r="Q3" i="7" s="1"/>
  <c r="K2" i="7"/>
  <c r="K3" i="7" s="1"/>
  <c r="E43" i="4" l="1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K22" i="4" s="1"/>
  <c r="E21" i="4"/>
  <c r="K21" i="4" s="1"/>
  <c r="E20" i="4"/>
  <c r="K20" i="4" s="1"/>
  <c r="E19" i="4"/>
  <c r="E18" i="4"/>
  <c r="E17" i="4"/>
  <c r="E16" i="4"/>
  <c r="K16" i="4" s="1"/>
  <c r="E15" i="4"/>
  <c r="K15" i="4" s="1"/>
  <c r="E14" i="4"/>
  <c r="K14" i="4" s="1"/>
  <c r="E13" i="4"/>
  <c r="E12" i="4"/>
  <c r="E11" i="4"/>
  <c r="E10" i="4"/>
  <c r="K10" i="4" s="1"/>
  <c r="E9" i="4"/>
  <c r="E8" i="4"/>
  <c r="K8" i="4" s="1"/>
  <c r="E7" i="4"/>
  <c r="E6" i="4"/>
  <c r="E5" i="4"/>
  <c r="E4" i="4"/>
  <c r="K4" i="4" s="1"/>
  <c r="E3" i="4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9" i="4" l="1"/>
  <c r="K13" i="4"/>
  <c r="K5" i="4"/>
  <c r="K11" i="4"/>
  <c r="E14" i="7" s="1"/>
  <c r="K23" i="4"/>
  <c r="E26" i="7" s="1"/>
  <c r="K6" i="4"/>
  <c r="E9" i="7" s="1"/>
  <c r="K12" i="4"/>
  <c r="E15" i="7" s="1"/>
  <c r="K18" i="4"/>
  <c r="K7" i="4"/>
  <c r="K19" i="4"/>
  <c r="K17" i="4"/>
  <c r="E20" i="7" s="1"/>
  <c r="E25" i="7"/>
  <c r="E24" i="7"/>
  <c r="E23" i="7"/>
  <c r="E22" i="7"/>
  <c r="E21" i="7"/>
  <c r="E19" i="7"/>
  <c r="E18" i="7"/>
  <c r="E17" i="7"/>
  <c r="E16" i="7"/>
  <c r="E13" i="7"/>
  <c r="E12" i="7"/>
  <c r="E11" i="7"/>
  <c r="E10" i="7"/>
  <c r="E8" i="7"/>
  <c r="E7" i="7"/>
  <c r="P7" i="7" s="1"/>
  <c r="P8" i="7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G4" i="5"/>
  <c r="G5" i="5" s="1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P9" i="7" l="1"/>
  <c r="P10" i="7" s="1"/>
  <c r="P11" i="7" s="1"/>
  <c r="P12" i="7" s="1"/>
  <c r="P13" i="7" s="1"/>
  <c r="P14" i="7" s="1"/>
  <c r="P15" i="7" s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J7" i="7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L54" i="4"/>
  <c r="H54" i="4"/>
  <c r="L51" i="4"/>
  <c r="K51" i="4"/>
  <c r="J51" i="4"/>
  <c r="I51" i="4"/>
  <c r="H51" i="4"/>
  <c r="L54" i="2"/>
  <c r="H54" i="2"/>
  <c r="L51" i="2"/>
  <c r="K51" i="2"/>
  <c r="J51" i="2"/>
  <c r="I51" i="2"/>
  <c r="H51" i="2"/>
  <c r="F43" i="4" l="1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K24" i="4"/>
  <c r="F23" i="4"/>
  <c r="F22" i="4"/>
  <c r="F21" i="4"/>
  <c r="F20" i="4"/>
  <c r="F19" i="4"/>
  <c r="F18" i="4"/>
  <c r="F17" i="4"/>
  <c r="F15" i="4"/>
  <c r="F14" i="4"/>
  <c r="F13" i="4"/>
  <c r="F12" i="4"/>
  <c r="F11" i="4"/>
  <c r="F10" i="4"/>
  <c r="F9" i="4"/>
  <c r="L10" i="4" s="1"/>
  <c r="F8" i="4"/>
  <c r="F7" i="4"/>
  <c r="F6" i="4"/>
  <c r="F5" i="4"/>
  <c r="F4" i="4"/>
  <c r="F3" i="4"/>
  <c r="D43" i="4"/>
  <c r="C43" i="4"/>
  <c r="B43" i="4"/>
  <c r="D42" i="4"/>
  <c r="C42" i="4"/>
  <c r="B42" i="4"/>
  <c r="D41" i="4"/>
  <c r="C41" i="4"/>
  <c r="B41" i="4"/>
  <c r="D40" i="4"/>
  <c r="C40" i="4"/>
  <c r="B40" i="4"/>
  <c r="D39" i="4"/>
  <c r="C39" i="4"/>
  <c r="B39" i="4"/>
  <c r="D38" i="4"/>
  <c r="C38" i="4"/>
  <c r="B38" i="4"/>
  <c r="D37" i="4"/>
  <c r="C37" i="4"/>
  <c r="B37" i="4"/>
  <c r="D36" i="4"/>
  <c r="C36" i="4"/>
  <c r="B36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J17" i="4" s="1"/>
  <c r="D20" i="7" s="1"/>
  <c r="C17" i="4"/>
  <c r="B17" i="4"/>
  <c r="C16" i="4"/>
  <c r="B16" i="4"/>
  <c r="D15" i="4"/>
  <c r="J16" i="4" s="1"/>
  <c r="D19" i="7" s="1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D5" i="4"/>
  <c r="C5" i="4"/>
  <c r="B5" i="4"/>
  <c r="D4" i="4"/>
  <c r="C4" i="4"/>
  <c r="B4" i="4"/>
  <c r="D3" i="4"/>
  <c r="C3" i="4"/>
  <c r="B3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L43" i="2"/>
  <c r="K43" i="2"/>
  <c r="J43" i="2"/>
  <c r="I43" i="2"/>
  <c r="H43" i="2"/>
  <c r="L42" i="2"/>
  <c r="K42" i="2"/>
  <c r="J42" i="2"/>
  <c r="I42" i="2"/>
  <c r="H42" i="2"/>
  <c r="L41" i="2"/>
  <c r="K41" i="2"/>
  <c r="J41" i="2"/>
  <c r="I41" i="2"/>
  <c r="H41" i="2"/>
  <c r="L40" i="2"/>
  <c r="K40" i="2"/>
  <c r="J40" i="2"/>
  <c r="I40" i="2"/>
  <c r="H40" i="2"/>
  <c r="L39" i="2"/>
  <c r="K39" i="2"/>
  <c r="J39" i="2"/>
  <c r="I39" i="2"/>
  <c r="H39" i="2"/>
  <c r="L38" i="2"/>
  <c r="K38" i="2"/>
  <c r="J38" i="2"/>
  <c r="I38" i="2"/>
  <c r="H38" i="2"/>
  <c r="L37" i="2"/>
  <c r="K37" i="2"/>
  <c r="J37" i="2"/>
  <c r="I37" i="2"/>
  <c r="H37" i="2"/>
  <c r="L36" i="2"/>
  <c r="K36" i="2"/>
  <c r="J36" i="2"/>
  <c r="I36" i="2"/>
  <c r="H36" i="2"/>
  <c r="L35" i="2"/>
  <c r="K35" i="2"/>
  <c r="J35" i="2"/>
  <c r="I35" i="2"/>
  <c r="H35" i="2"/>
  <c r="L34" i="2"/>
  <c r="K34" i="2"/>
  <c r="J34" i="2"/>
  <c r="I34" i="2"/>
  <c r="H34" i="2"/>
  <c r="L33" i="2"/>
  <c r="K33" i="2"/>
  <c r="J33" i="2"/>
  <c r="I33" i="2"/>
  <c r="H33" i="2"/>
  <c r="L32" i="2"/>
  <c r="K32" i="2"/>
  <c r="J32" i="2"/>
  <c r="I32" i="2"/>
  <c r="H32" i="2"/>
  <c r="L31" i="2"/>
  <c r="K31" i="2"/>
  <c r="J31" i="2"/>
  <c r="I31" i="2"/>
  <c r="H31" i="2"/>
  <c r="L30" i="2"/>
  <c r="K30" i="2"/>
  <c r="J30" i="2"/>
  <c r="I30" i="2"/>
  <c r="H30" i="2"/>
  <c r="L29" i="2"/>
  <c r="K29" i="2"/>
  <c r="J29" i="2"/>
  <c r="I29" i="2"/>
  <c r="H29" i="2"/>
  <c r="L28" i="2"/>
  <c r="K28" i="2"/>
  <c r="J28" i="2"/>
  <c r="I28" i="2"/>
  <c r="H28" i="2"/>
  <c r="L27" i="2"/>
  <c r="K27" i="2"/>
  <c r="J27" i="2"/>
  <c r="I27" i="2"/>
  <c r="H27" i="2"/>
  <c r="L26" i="2"/>
  <c r="K26" i="2"/>
  <c r="J26" i="2"/>
  <c r="I26" i="2"/>
  <c r="H26" i="2"/>
  <c r="L25" i="2"/>
  <c r="K25" i="2"/>
  <c r="J25" i="2"/>
  <c r="I25" i="2"/>
  <c r="H25" i="2"/>
  <c r="L24" i="2"/>
  <c r="J24" i="2"/>
  <c r="I24" i="2"/>
  <c r="H24" i="2"/>
  <c r="L23" i="2"/>
  <c r="J23" i="2"/>
  <c r="I23" i="2"/>
  <c r="H23" i="2"/>
  <c r="L22" i="2"/>
  <c r="J22" i="2"/>
  <c r="I22" i="2"/>
  <c r="H22" i="2"/>
  <c r="L21" i="2"/>
  <c r="J21" i="2"/>
  <c r="I21" i="2"/>
  <c r="H21" i="2"/>
  <c r="L20" i="2"/>
  <c r="J20" i="2"/>
  <c r="I20" i="2"/>
  <c r="H20" i="2"/>
  <c r="L19" i="2"/>
  <c r="J19" i="2"/>
  <c r="I19" i="2"/>
  <c r="H19" i="2"/>
  <c r="L18" i="2"/>
  <c r="J18" i="2"/>
  <c r="I18" i="2"/>
  <c r="H18" i="2"/>
  <c r="L17" i="2"/>
  <c r="J17" i="2"/>
  <c r="I17" i="2"/>
  <c r="H17" i="2"/>
  <c r="L16" i="2"/>
  <c r="J16" i="2"/>
  <c r="I16" i="2"/>
  <c r="H16" i="2"/>
  <c r="L15" i="2"/>
  <c r="J15" i="2"/>
  <c r="I15" i="2"/>
  <c r="H15" i="2"/>
  <c r="L14" i="2"/>
  <c r="J14" i="2"/>
  <c r="I14" i="2"/>
  <c r="H14" i="2"/>
  <c r="L13" i="2"/>
  <c r="J13" i="2"/>
  <c r="I13" i="2"/>
  <c r="H13" i="2"/>
  <c r="L12" i="2"/>
  <c r="J12" i="2"/>
  <c r="I12" i="2"/>
  <c r="H12" i="2"/>
  <c r="L11" i="2"/>
  <c r="J11" i="2"/>
  <c r="I11" i="2"/>
  <c r="H11" i="2"/>
  <c r="L10" i="2"/>
  <c r="J10" i="2"/>
  <c r="I10" i="2"/>
  <c r="H10" i="2"/>
  <c r="L9" i="2"/>
  <c r="J9" i="2"/>
  <c r="I9" i="2"/>
  <c r="H9" i="2"/>
  <c r="L8" i="2"/>
  <c r="J8" i="2"/>
  <c r="I8" i="2"/>
  <c r="H8" i="2"/>
  <c r="L7" i="2"/>
  <c r="J7" i="2"/>
  <c r="I7" i="2"/>
  <c r="H7" i="2"/>
  <c r="L6" i="2"/>
  <c r="J6" i="2"/>
  <c r="I6" i="2"/>
  <c r="H6" i="2"/>
  <c r="L5" i="2"/>
  <c r="J5" i="2"/>
  <c r="I5" i="2"/>
  <c r="H5" i="2"/>
  <c r="L4" i="2"/>
  <c r="J4" i="2"/>
  <c r="I4" i="2"/>
  <c r="H4" i="2"/>
  <c r="A5" i="2"/>
  <c r="A6" i="2" s="1"/>
  <c r="J7" i="4" l="1"/>
  <c r="D10" i="7" s="1"/>
  <c r="J10" i="4"/>
  <c r="D13" i="7" s="1"/>
  <c r="J14" i="4"/>
  <c r="D17" i="7" s="1"/>
  <c r="H21" i="4"/>
  <c r="B24" i="7" s="1"/>
  <c r="H38" i="4"/>
  <c r="B41" i="7" s="1"/>
  <c r="L52" i="2"/>
  <c r="L53" i="2" s="1"/>
  <c r="L55" i="2" s="1"/>
  <c r="J4" i="4"/>
  <c r="J8" i="4"/>
  <c r="D11" i="7" s="1"/>
  <c r="J13" i="4"/>
  <c r="D16" i="7" s="1"/>
  <c r="H19" i="4"/>
  <c r="B22" i="7" s="1"/>
  <c r="H25" i="4"/>
  <c r="B28" i="7" s="1"/>
  <c r="H31" i="4"/>
  <c r="B34" i="7" s="1"/>
  <c r="H36" i="4"/>
  <c r="B39" i="7" s="1"/>
  <c r="J9" i="5"/>
  <c r="K9" i="5"/>
  <c r="K36" i="4"/>
  <c r="K33" i="4"/>
  <c r="K39" i="4"/>
  <c r="E27" i="7"/>
  <c r="P27" i="7" s="1"/>
  <c r="I47" i="2"/>
  <c r="H47" i="2"/>
  <c r="J47" i="2"/>
  <c r="I48" i="2"/>
  <c r="H48" i="2"/>
  <c r="J46" i="2"/>
  <c r="L46" i="2"/>
  <c r="K48" i="2"/>
  <c r="J48" i="2"/>
  <c r="J40" i="4"/>
  <c r="D43" i="7" s="1"/>
  <c r="L12" i="4"/>
  <c r="H4" i="4"/>
  <c r="H5" i="4"/>
  <c r="B8" i="7" s="1"/>
  <c r="H7" i="4"/>
  <c r="B10" i="7" s="1"/>
  <c r="H9" i="4"/>
  <c r="B12" i="7" s="1"/>
  <c r="H11" i="4"/>
  <c r="B14" i="7" s="1"/>
  <c r="H13" i="4"/>
  <c r="B16" i="7" s="1"/>
  <c r="H16" i="4"/>
  <c r="B19" i="7" s="1"/>
  <c r="I20" i="4"/>
  <c r="C23" i="7" s="1"/>
  <c r="I22" i="4"/>
  <c r="C25" i="7" s="1"/>
  <c r="I24" i="4"/>
  <c r="C27" i="7" s="1"/>
  <c r="I25" i="4"/>
  <c r="C28" i="7" s="1"/>
  <c r="I28" i="4"/>
  <c r="C31" i="7" s="1"/>
  <c r="I29" i="4"/>
  <c r="C32" i="7" s="1"/>
  <c r="I31" i="4"/>
  <c r="C34" i="7" s="1"/>
  <c r="I34" i="4"/>
  <c r="C37" i="7" s="1"/>
  <c r="I35" i="4"/>
  <c r="C38" i="7" s="1"/>
  <c r="I37" i="4"/>
  <c r="C40" i="7" s="1"/>
  <c r="I40" i="4"/>
  <c r="C43" i="7" s="1"/>
  <c r="I41" i="4"/>
  <c r="C44" i="7" s="1"/>
  <c r="I43" i="4"/>
  <c r="C46" i="7" s="1"/>
  <c r="L25" i="4"/>
  <c r="I17" i="4"/>
  <c r="C20" i="7" s="1"/>
  <c r="L30" i="4"/>
  <c r="I4" i="4"/>
  <c r="I6" i="4"/>
  <c r="C9" i="7" s="1"/>
  <c r="I7" i="4"/>
  <c r="C10" i="7" s="1"/>
  <c r="I10" i="4"/>
  <c r="C13" i="7" s="1"/>
  <c r="I12" i="4"/>
  <c r="C15" i="7" s="1"/>
  <c r="I14" i="4"/>
  <c r="C17" i="7" s="1"/>
  <c r="I15" i="4"/>
  <c r="C18" i="7" s="1"/>
  <c r="J20" i="4"/>
  <c r="D23" i="7" s="1"/>
  <c r="J38" i="4"/>
  <c r="D41" i="7" s="1"/>
  <c r="L29" i="4"/>
  <c r="J28" i="4"/>
  <c r="D31" i="7" s="1"/>
  <c r="L16" i="4"/>
  <c r="I36" i="4"/>
  <c r="C39" i="7" s="1"/>
  <c r="L24" i="4"/>
  <c r="L27" i="4"/>
  <c r="L42" i="4"/>
  <c r="J21" i="4"/>
  <c r="D24" i="7" s="1"/>
  <c r="J23" i="4"/>
  <c r="D26" i="7" s="1"/>
  <c r="J25" i="4"/>
  <c r="D28" i="7" s="1"/>
  <c r="J27" i="4"/>
  <c r="D30" i="7" s="1"/>
  <c r="J29" i="4"/>
  <c r="D32" i="7" s="1"/>
  <c r="J32" i="4"/>
  <c r="D35" i="7" s="1"/>
  <c r="J34" i="4"/>
  <c r="D37" i="7" s="1"/>
  <c r="J35" i="4"/>
  <c r="D38" i="7" s="1"/>
  <c r="J37" i="4"/>
  <c r="D40" i="7" s="1"/>
  <c r="J39" i="4"/>
  <c r="D42" i="7" s="1"/>
  <c r="J41" i="4"/>
  <c r="D44" i="7" s="1"/>
  <c r="J43" i="4"/>
  <c r="D46" i="7" s="1"/>
  <c r="J5" i="4"/>
  <c r="D8" i="7" s="1"/>
  <c r="J11" i="4"/>
  <c r="D14" i="7" s="1"/>
  <c r="H18" i="4"/>
  <c r="B21" i="7" s="1"/>
  <c r="H22" i="4"/>
  <c r="B25" i="7" s="1"/>
  <c r="H26" i="4"/>
  <c r="B29" i="7" s="1"/>
  <c r="H28" i="4"/>
  <c r="B31" i="7" s="1"/>
  <c r="H30" i="4"/>
  <c r="B33" i="7" s="1"/>
  <c r="H32" i="4"/>
  <c r="B35" i="7" s="1"/>
  <c r="H34" i="4"/>
  <c r="B37" i="7" s="1"/>
  <c r="H40" i="4"/>
  <c r="B43" i="7" s="1"/>
  <c r="L35" i="4"/>
  <c r="H37" i="4"/>
  <c r="B40" i="7" s="1"/>
  <c r="I38" i="4"/>
  <c r="C41" i="7" s="1"/>
  <c r="L5" i="4"/>
  <c r="L11" i="4"/>
  <c r="L23" i="4"/>
  <c r="I18" i="4"/>
  <c r="C21" i="7" s="1"/>
  <c r="I26" i="4"/>
  <c r="C29" i="7" s="1"/>
  <c r="I32" i="4"/>
  <c r="C35" i="7" s="1"/>
  <c r="L17" i="4"/>
  <c r="L38" i="4"/>
  <c r="L19" i="4"/>
  <c r="L7" i="4"/>
  <c r="L34" i="4"/>
  <c r="L37" i="4"/>
  <c r="L21" i="4"/>
  <c r="K26" i="4"/>
  <c r="K29" i="4"/>
  <c r="K32" i="4"/>
  <c r="K35" i="4"/>
  <c r="K37" i="4"/>
  <c r="K41" i="4"/>
  <c r="K43" i="4"/>
  <c r="J9" i="4"/>
  <c r="D12" i="7" s="1"/>
  <c r="H20" i="4"/>
  <c r="B23" i="7" s="1"/>
  <c r="H24" i="4"/>
  <c r="B27" i="7" s="1"/>
  <c r="H29" i="4"/>
  <c r="B32" i="7" s="1"/>
  <c r="J15" i="4"/>
  <c r="D18" i="7" s="1"/>
  <c r="H35" i="4"/>
  <c r="B38" i="7" s="1"/>
  <c r="H6" i="4"/>
  <c r="B9" i="7" s="1"/>
  <c r="H10" i="4"/>
  <c r="B13" i="7" s="1"/>
  <c r="I30" i="4"/>
  <c r="C33" i="7" s="1"/>
  <c r="I42" i="4"/>
  <c r="C45" i="7" s="1"/>
  <c r="L18" i="4"/>
  <c r="I21" i="4"/>
  <c r="C24" i="7" s="1"/>
  <c r="I33" i="4"/>
  <c r="C36" i="7" s="1"/>
  <c r="L43" i="4"/>
  <c r="H17" i="4"/>
  <c r="B20" i="7" s="1"/>
  <c r="L6" i="4"/>
  <c r="K27" i="4"/>
  <c r="L48" i="2"/>
  <c r="H52" i="2"/>
  <c r="I19" i="4"/>
  <c r="C22" i="7" s="1"/>
  <c r="L8" i="4"/>
  <c r="H46" i="2"/>
  <c r="L47" i="2"/>
  <c r="I52" i="2"/>
  <c r="H15" i="4"/>
  <c r="B18" i="7" s="1"/>
  <c r="I23" i="4"/>
  <c r="C26" i="7" s="1"/>
  <c r="H41" i="4"/>
  <c r="B44" i="7" s="1"/>
  <c r="H42" i="4"/>
  <c r="B45" i="7" s="1"/>
  <c r="L26" i="4"/>
  <c r="L28" i="4"/>
  <c r="L31" i="4"/>
  <c r="L40" i="4"/>
  <c r="I46" i="2"/>
  <c r="J52" i="2"/>
  <c r="H12" i="4"/>
  <c r="B15" i="7" s="1"/>
  <c r="J26" i="4"/>
  <c r="D29" i="7" s="1"/>
  <c r="I39" i="4"/>
  <c r="C42" i="7" s="1"/>
  <c r="K46" i="2"/>
  <c r="K52" i="2"/>
  <c r="L9" i="4"/>
  <c r="I16" i="4"/>
  <c r="C19" i="7" s="1"/>
  <c r="I27" i="4"/>
  <c r="C30" i="7" s="1"/>
  <c r="I5" i="4"/>
  <c r="C8" i="7" s="1"/>
  <c r="I9" i="4"/>
  <c r="C12" i="7" s="1"/>
  <c r="I11" i="4"/>
  <c r="C14" i="7" s="1"/>
  <c r="I13" i="4"/>
  <c r="C16" i="7" s="1"/>
  <c r="J19" i="4"/>
  <c r="D22" i="7" s="1"/>
  <c r="J31" i="4"/>
  <c r="D34" i="7" s="1"/>
  <c r="J33" i="4"/>
  <c r="D36" i="7" s="1"/>
  <c r="J42" i="4"/>
  <c r="D45" i="7" s="1"/>
  <c r="L14" i="4"/>
  <c r="L20" i="4"/>
  <c r="L33" i="4"/>
  <c r="L36" i="4"/>
  <c r="L39" i="4"/>
  <c r="I8" i="4"/>
  <c r="C11" i="7" s="1"/>
  <c r="K28" i="4"/>
  <c r="J30" i="4"/>
  <c r="D33" i="7" s="1"/>
  <c r="K40" i="4"/>
  <c r="L15" i="4"/>
  <c r="J22" i="4"/>
  <c r="D25" i="7" s="1"/>
  <c r="H8" i="4"/>
  <c r="B11" i="7" s="1"/>
  <c r="H14" i="4"/>
  <c r="B17" i="7" s="1"/>
  <c r="K38" i="4"/>
  <c r="J36" i="4"/>
  <c r="D39" i="7" s="1"/>
  <c r="J18" i="4"/>
  <c r="D21" i="7" s="1"/>
  <c r="J24" i="4"/>
  <c r="D27" i="7" s="1"/>
  <c r="J6" i="4"/>
  <c r="D9" i="7" s="1"/>
  <c r="J12" i="4"/>
  <c r="D15" i="7" s="1"/>
  <c r="H23" i="4"/>
  <c r="B26" i="7" s="1"/>
  <c r="H27" i="4"/>
  <c r="B30" i="7" s="1"/>
  <c r="H33" i="4"/>
  <c r="B36" i="7" s="1"/>
  <c r="H39" i="4"/>
  <c r="B42" i="7" s="1"/>
  <c r="K25" i="4"/>
  <c r="K30" i="4"/>
  <c r="K34" i="4"/>
  <c r="K42" i="4"/>
  <c r="L4" i="4"/>
  <c r="K31" i="4"/>
  <c r="L32" i="4"/>
  <c r="L13" i="4"/>
  <c r="L22" i="4"/>
  <c r="L41" i="4"/>
  <c r="H43" i="4"/>
  <c r="B46" i="7" s="1"/>
  <c r="K47" i="2"/>
  <c r="A7" i="2"/>
  <c r="J27" i="7" l="1"/>
  <c r="B9" i="5"/>
  <c r="B10" i="5" s="1"/>
  <c r="B7" i="7"/>
  <c r="M7" i="7" s="1"/>
  <c r="M8" i="7" s="1"/>
  <c r="M9" i="7" s="1"/>
  <c r="M10" i="7" s="1"/>
  <c r="M11" i="7" s="1"/>
  <c r="M12" i="7" s="1"/>
  <c r="M13" i="7" s="1"/>
  <c r="M14" i="7" s="1"/>
  <c r="M15" i="7" s="1"/>
  <c r="M16" i="7" s="1"/>
  <c r="M17" i="7" s="1"/>
  <c r="M18" i="7" s="1"/>
  <c r="M19" i="7" s="1"/>
  <c r="M20" i="7" s="1"/>
  <c r="M21" i="7" s="1"/>
  <c r="M22" i="7" s="1"/>
  <c r="M23" i="7" s="1"/>
  <c r="M24" i="7" s="1"/>
  <c r="M25" i="7" s="1"/>
  <c r="M26" i="7" s="1"/>
  <c r="M27" i="7" s="1"/>
  <c r="M28" i="7" s="1"/>
  <c r="M29" i="7" s="1"/>
  <c r="M30" i="7" s="1"/>
  <c r="M31" i="7" s="1"/>
  <c r="M32" i="7" s="1"/>
  <c r="M33" i="7" s="1"/>
  <c r="M34" i="7" s="1"/>
  <c r="M35" i="7" s="1"/>
  <c r="M36" i="7" s="1"/>
  <c r="M37" i="7" s="1"/>
  <c r="M38" i="7" s="1"/>
  <c r="M39" i="7" s="1"/>
  <c r="M40" i="7" s="1"/>
  <c r="M41" i="7" s="1"/>
  <c r="M42" i="7" s="1"/>
  <c r="M43" i="7" s="1"/>
  <c r="M44" i="7" s="1"/>
  <c r="M45" i="7" s="1"/>
  <c r="M46" i="7" s="1"/>
  <c r="B4" i="5"/>
  <c r="B12" i="5" s="1"/>
  <c r="H52" i="4"/>
  <c r="H9" i="5"/>
  <c r="C9" i="5"/>
  <c r="C10" i="5" s="1"/>
  <c r="C4" i="5"/>
  <c r="C12" i="5" s="1"/>
  <c r="C7" i="7"/>
  <c r="N7" i="7" s="1"/>
  <c r="N8" i="7" s="1"/>
  <c r="N9" i="7" s="1"/>
  <c r="N10" i="7" s="1"/>
  <c r="N11" i="7" s="1"/>
  <c r="N12" i="7" s="1"/>
  <c r="N13" i="7" s="1"/>
  <c r="N14" i="7" s="1"/>
  <c r="N15" i="7" s="1"/>
  <c r="N16" i="7" s="1"/>
  <c r="N17" i="7" s="1"/>
  <c r="N18" i="7" s="1"/>
  <c r="N19" i="7" s="1"/>
  <c r="N20" i="7" s="1"/>
  <c r="N21" i="7" s="1"/>
  <c r="N22" i="7" s="1"/>
  <c r="N23" i="7" s="1"/>
  <c r="N24" i="7" s="1"/>
  <c r="N25" i="7" s="1"/>
  <c r="N26" i="7" s="1"/>
  <c r="N27" i="7" s="1"/>
  <c r="N28" i="7" s="1"/>
  <c r="N29" i="7" s="1"/>
  <c r="N30" i="7" s="1"/>
  <c r="N31" i="7" s="1"/>
  <c r="N32" i="7" s="1"/>
  <c r="N33" i="7" s="1"/>
  <c r="N34" i="7" s="1"/>
  <c r="N35" i="7" s="1"/>
  <c r="N36" i="7" s="1"/>
  <c r="N37" i="7" s="1"/>
  <c r="N38" i="7" s="1"/>
  <c r="N39" i="7" s="1"/>
  <c r="N40" i="7" s="1"/>
  <c r="N41" i="7" s="1"/>
  <c r="N42" i="7" s="1"/>
  <c r="N43" i="7" s="1"/>
  <c r="N44" i="7" s="1"/>
  <c r="N45" i="7" s="1"/>
  <c r="N46" i="7" s="1"/>
  <c r="I52" i="4"/>
  <c r="I9" i="5"/>
  <c r="D9" i="5"/>
  <c r="D10" i="5" s="1"/>
  <c r="D4" i="5"/>
  <c r="D12" i="5" s="1"/>
  <c r="D7" i="7"/>
  <c r="O7" i="7" s="1"/>
  <c r="O8" i="7" s="1"/>
  <c r="O9" i="7" s="1"/>
  <c r="O10" i="7" s="1"/>
  <c r="O11" i="7" s="1"/>
  <c r="O12" i="7" s="1"/>
  <c r="O13" i="7" s="1"/>
  <c r="O14" i="7" s="1"/>
  <c r="O15" i="7" s="1"/>
  <c r="O16" i="7" s="1"/>
  <c r="O17" i="7" s="1"/>
  <c r="O18" i="7" s="1"/>
  <c r="O19" i="7" s="1"/>
  <c r="O20" i="7" s="1"/>
  <c r="O21" i="7" s="1"/>
  <c r="O22" i="7" s="1"/>
  <c r="O23" i="7" s="1"/>
  <c r="O24" i="7" s="1"/>
  <c r="O25" i="7" s="1"/>
  <c r="O26" i="7" s="1"/>
  <c r="O27" i="7" s="1"/>
  <c r="O28" i="7" s="1"/>
  <c r="O29" i="7" s="1"/>
  <c r="O30" i="7" s="1"/>
  <c r="O31" i="7" s="1"/>
  <c r="O32" i="7" s="1"/>
  <c r="O33" i="7" s="1"/>
  <c r="O34" i="7" s="1"/>
  <c r="O35" i="7" s="1"/>
  <c r="O36" i="7" s="1"/>
  <c r="O37" i="7" s="1"/>
  <c r="O38" i="7" s="1"/>
  <c r="O39" i="7" s="1"/>
  <c r="O40" i="7" s="1"/>
  <c r="O41" i="7" s="1"/>
  <c r="O42" i="7" s="1"/>
  <c r="O43" i="7" s="1"/>
  <c r="O44" i="7" s="1"/>
  <c r="O45" i="7" s="1"/>
  <c r="O46" i="7" s="1"/>
  <c r="J52" i="4"/>
  <c r="J38" i="5"/>
  <c r="H38" i="5"/>
  <c r="I38" i="5"/>
  <c r="J30" i="5"/>
  <c r="H30" i="5"/>
  <c r="I30" i="5"/>
  <c r="K18" i="5"/>
  <c r="J18" i="5"/>
  <c r="I18" i="5"/>
  <c r="H18" i="5"/>
  <c r="I22" i="5"/>
  <c r="J22" i="5"/>
  <c r="H22" i="5"/>
  <c r="K22" i="5"/>
  <c r="J23" i="5"/>
  <c r="I23" i="5"/>
  <c r="H23" i="5"/>
  <c r="K12" i="5"/>
  <c r="J12" i="5"/>
  <c r="I12" i="5"/>
  <c r="H12" i="5"/>
  <c r="I32" i="5"/>
  <c r="H32" i="5"/>
  <c r="J32" i="5"/>
  <c r="J25" i="5"/>
  <c r="I25" i="5"/>
  <c r="H25" i="5"/>
  <c r="K17" i="5"/>
  <c r="J17" i="5"/>
  <c r="I17" i="5"/>
  <c r="H17" i="5"/>
  <c r="K20" i="5"/>
  <c r="J20" i="5"/>
  <c r="I20" i="5"/>
  <c r="H20" i="5"/>
  <c r="J4" i="5"/>
  <c r="K4" i="5"/>
  <c r="I4" i="5"/>
  <c r="H4" i="5"/>
  <c r="J29" i="5"/>
  <c r="I29" i="5"/>
  <c r="H29" i="5"/>
  <c r="J31" i="5"/>
  <c r="I31" i="5"/>
  <c r="H31" i="5"/>
  <c r="J19" i="5"/>
  <c r="H19" i="5"/>
  <c r="I19" i="5"/>
  <c r="K19" i="5"/>
  <c r="I8" i="5"/>
  <c r="H8" i="5"/>
  <c r="J8" i="5"/>
  <c r="K8" i="5"/>
  <c r="K5" i="5"/>
  <c r="J5" i="5"/>
  <c r="I5" i="5"/>
  <c r="H5" i="5"/>
  <c r="I36" i="5"/>
  <c r="J36" i="5"/>
  <c r="H36" i="5"/>
  <c r="K23" i="5"/>
  <c r="I40" i="5"/>
  <c r="H40" i="5"/>
  <c r="J40" i="5"/>
  <c r="K21" i="5"/>
  <c r="J21" i="5"/>
  <c r="I21" i="5"/>
  <c r="H21" i="5"/>
  <c r="K14" i="5"/>
  <c r="H14" i="5"/>
  <c r="I14" i="5"/>
  <c r="J14" i="5"/>
  <c r="J35" i="5"/>
  <c r="I35" i="5"/>
  <c r="H35" i="5"/>
  <c r="J27" i="5"/>
  <c r="I27" i="5"/>
  <c r="H27" i="5"/>
  <c r="J37" i="5"/>
  <c r="I37" i="5"/>
  <c r="H37" i="5"/>
  <c r="H10" i="5"/>
  <c r="K10" i="5"/>
  <c r="J10" i="5"/>
  <c r="I10" i="5"/>
  <c r="H11" i="5"/>
  <c r="I11" i="5"/>
  <c r="K11" i="5"/>
  <c r="J11" i="5"/>
  <c r="H13" i="5"/>
  <c r="K13" i="5"/>
  <c r="J13" i="5"/>
  <c r="I13" i="5"/>
  <c r="K7" i="5"/>
  <c r="J7" i="5"/>
  <c r="I7" i="5"/>
  <c r="H7" i="5"/>
  <c r="J33" i="5"/>
  <c r="I33" i="5"/>
  <c r="H33" i="5"/>
  <c r="J41" i="5"/>
  <c r="I41" i="5"/>
  <c r="H41" i="5"/>
  <c r="H28" i="5"/>
  <c r="J28" i="5"/>
  <c r="I28" i="5"/>
  <c r="J24" i="5"/>
  <c r="H24" i="5"/>
  <c r="I24" i="5"/>
  <c r="K3" i="5"/>
  <c r="J3" i="5"/>
  <c r="I3" i="5"/>
  <c r="H3" i="5"/>
  <c r="H39" i="5"/>
  <c r="J39" i="5"/>
  <c r="I39" i="5"/>
  <c r="I42" i="5"/>
  <c r="H42" i="5"/>
  <c r="J42" i="5"/>
  <c r="K6" i="5"/>
  <c r="J6" i="5"/>
  <c r="I6" i="5"/>
  <c r="H6" i="5"/>
  <c r="H34" i="5"/>
  <c r="J34" i="5"/>
  <c r="I34" i="5"/>
  <c r="I26" i="5"/>
  <c r="H26" i="5"/>
  <c r="J26" i="5"/>
  <c r="J16" i="5"/>
  <c r="I16" i="5"/>
  <c r="K16" i="5"/>
  <c r="H16" i="5"/>
  <c r="H15" i="5"/>
  <c r="K15" i="5"/>
  <c r="J15" i="5"/>
  <c r="I15" i="5"/>
  <c r="L52" i="4"/>
  <c r="L53" i="4" s="1"/>
  <c r="L55" i="4" s="1"/>
  <c r="E9" i="5"/>
  <c r="E10" i="5" s="1"/>
  <c r="E38" i="7"/>
  <c r="K34" i="5"/>
  <c r="E46" i="7"/>
  <c r="K42" i="5"/>
  <c r="E29" i="7"/>
  <c r="K25" i="5"/>
  <c r="E45" i="7"/>
  <c r="K41" i="5"/>
  <c r="E43" i="7"/>
  <c r="K39" i="5"/>
  <c r="E30" i="7"/>
  <c r="K26" i="5"/>
  <c r="K40" i="5"/>
  <c r="E44" i="7"/>
  <c r="K52" i="4"/>
  <c r="E39" i="7"/>
  <c r="K35" i="5"/>
  <c r="E37" i="7"/>
  <c r="K33" i="5"/>
  <c r="E41" i="7"/>
  <c r="K37" i="5"/>
  <c r="E40" i="7"/>
  <c r="K36" i="5"/>
  <c r="E33" i="7"/>
  <c r="K29" i="5"/>
  <c r="E42" i="7"/>
  <c r="K38" i="5"/>
  <c r="E34" i="7"/>
  <c r="K30" i="5"/>
  <c r="E31" i="7"/>
  <c r="K27" i="5"/>
  <c r="E4" i="5"/>
  <c r="E12" i="5" s="1"/>
  <c r="E35" i="7"/>
  <c r="K31" i="5"/>
  <c r="E36" i="7"/>
  <c r="K32" i="5"/>
  <c r="E32" i="7"/>
  <c r="K28" i="5"/>
  <c r="K24" i="5"/>
  <c r="E28" i="7"/>
  <c r="P28" i="7" s="1"/>
  <c r="H53" i="2"/>
  <c r="H55" i="2" s="1"/>
  <c r="B4" i="8"/>
  <c r="L48" i="4"/>
  <c r="I48" i="4"/>
  <c r="K46" i="4"/>
  <c r="I46" i="4"/>
  <c r="I47" i="4"/>
  <c r="E7" i="8"/>
  <c r="E6" i="8"/>
  <c r="C7" i="8"/>
  <c r="L47" i="4"/>
  <c r="D5" i="8"/>
  <c r="D7" i="8"/>
  <c r="E5" i="8"/>
  <c r="D4" i="8"/>
  <c r="B7" i="8"/>
  <c r="J48" i="4"/>
  <c r="C6" i="8"/>
  <c r="E4" i="8"/>
  <c r="B6" i="8"/>
  <c r="C4" i="8"/>
  <c r="J46" i="4"/>
  <c r="D6" i="8"/>
  <c r="C5" i="8"/>
  <c r="J47" i="4"/>
  <c r="B5" i="8"/>
  <c r="H46" i="4"/>
  <c r="K47" i="4"/>
  <c r="L46" i="4"/>
  <c r="K48" i="4"/>
  <c r="H48" i="4"/>
  <c r="H47" i="4"/>
  <c r="A8" i="2"/>
  <c r="P29" i="7" l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G7" i="7"/>
  <c r="G8" i="7" s="1"/>
  <c r="G9" i="7" s="1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I7" i="7"/>
  <c r="I8" i="7" s="1"/>
  <c r="I9" i="7" s="1"/>
  <c r="I10" i="7" s="1"/>
  <c r="I11" i="7" s="1"/>
  <c r="I12" i="7" s="1"/>
  <c r="I13" i="7" s="1"/>
  <c r="I14" i="7" s="1"/>
  <c r="I15" i="7" s="1"/>
  <c r="I16" i="7" s="1"/>
  <c r="I17" i="7" s="1"/>
  <c r="I18" i="7" s="1"/>
  <c r="I19" i="7" s="1"/>
  <c r="I20" i="7" s="1"/>
  <c r="I21" i="7" s="1"/>
  <c r="I22" i="7" s="1"/>
  <c r="I23" i="7" s="1"/>
  <c r="I24" i="7" s="1"/>
  <c r="I25" i="7" s="1"/>
  <c r="I26" i="7" s="1"/>
  <c r="I27" i="7" s="1"/>
  <c r="I28" i="7" s="1"/>
  <c r="I29" i="7" s="1"/>
  <c r="I30" i="7" s="1"/>
  <c r="I31" i="7" s="1"/>
  <c r="I32" i="7" s="1"/>
  <c r="I33" i="7" s="1"/>
  <c r="I34" i="7" s="1"/>
  <c r="I35" i="7" s="1"/>
  <c r="I36" i="7" s="1"/>
  <c r="I37" i="7" s="1"/>
  <c r="I38" i="7" s="1"/>
  <c r="I39" i="7" s="1"/>
  <c r="I40" i="7" s="1"/>
  <c r="I41" i="7" s="1"/>
  <c r="I42" i="7" s="1"/>
  <c r="I43" i="7" s="1"/>
  <c r="I44" i="7" s="1"/>
  <c r="I45" i="7" s="1"/>
  <c r="I46" i="7" s="1"/>
  <c r="H7" i="7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H29" i="7" s="1"/>
  <c r="H30" i="7" s="1"/>
  <c r="H31" i="7" s="1"/>
  <c r="H32" i="7" s="1"/>
  <c r="H33" i="7" s="1"/>
  <c r="H34" i="7" s="1"/>
  <c r="H35" i="7" s="1"/>
  <c r="H36" i="7" s="1"/>
  <c r="H37" i="7" s="1"/>
  <c r="H38" i="7" s="1"/>
  <c r="H39" i="7" s="1"/>
  <c r="H40" i="7" s="1"/>
  <c r="H41" i="7" s="1"/>
  <c r="H42" i="7" s="1"/>
  <c r="H43" i="7" s="1"/>
  <c r="H44" i="7" s="1"/>
  <c r="H45" i="7" s="1"/>
  <c r="H46" i="7" s="1"/>
  <c r="J28" i="7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H53" i="4"/>
  <c r="H55" i="4" s="1"/>
  <c r="B6" i="5"/>
  <c r="B7" i="5" s="1"/>
  <c r="C6" i="5"/>
  <c r="C7" i="5" s="1"/>
  <c r="D6" i="5"/>
  <c r="D7" i="5" s="1"/>
  <c r="E6" i="5"/>
  <c r="E7" i="5" s="1"/>
  <c r="A9" i="2"/>
  <c r="Q7" i="7" l="1"/>
  <c r="K7" i="7"/>
  <c r="A10" i="2"/>
  <c r="K8" i="7" l="1"/>
  <c r="Q8" i="7"/>
  <c r="A11" i="2"/>
  <c r="K9" i="7" l="1"/>
  <c r="Q9" i="7"/>
  <c r="A12" i="2"/>
  <c r="Q10" i="7" l="1"/>
  <c r="K10" i="7"/>
  <c r="A13" i="2"/>
  <c r="K11" i="7" l="1"/>
  <c r="Q11" i="7"/>
  <c r="A14" i="2"/>
  <c r="Q12" i="7" l="1"/>
  <c r="K12" i="7"/>
  <c r="A15" i="2"/>
  <c r="Q13" i="7" l="1"/>
  <c r="K13" i="7"/>
  <c r="A16" i="2"/>
  <c r="K14" i="7" l="1"/>
  <c r="Q14" i="7"/>
  <c r="A17" i="2"/>
  <c r="Q15" i="7" l="1"/>
  <c r="K15" i="7"/>
  <c r="A18" i="2"/>
  <c r="K16" i="7" l="1"/>
  <c r="Q16" i="7"/>
  <c r="A19" i="2"/>
  <c r="Q17" i="7" l="1"/>
  <c r="K17" i="7"/>
  <c r="A20" i="2"/>
  <c r="Q18" i="7" l="1"/>
  <c r="K18" i="7"/>
  <c r="A21" i="2"/>
  <c r="K19" i="7" l="1"/>
  <c r="Q19" i="7"/>
  <c r="A22" i="2"/>
  <c r="Q20" i="7" l="1"/>
  <c r="K20" i="7"/>
  <c r="A23" i="2"/>
  <c r="K21" i="7" l="1"/>
  <c r="Q21" i="7"/>
  <c r="A24" i="2"/>
  <c r="Q22" i="7" l="1"/>
  <c r="K22" i="7"/>
  <c r="A25" i="2"/>
  <c r="K23" i="7" l="1"/>
  <c r="Q23" i="7"/>
  <c r="A26" i="2"/>
  <c r="Q24" i="7" l="1"/>
  <c r="K24" i="7"/>
  <c r="A27" i="2"/>
  <c r="Q25" i="7" l="1"/>
  <c r="K25" i="7"/>
  <c r="A28" i="2"/>
  <c r="K26" i="7" l="1"/>
  <c r="Q26" i="7"/>
  <c r="A29" i="2"/>
  <c r="Q27" i="7" l="1"/>
  <c r="K27" i="7"/>
  <c r="A30" i="2"/>
  <c r="K28" i="7" l="1"/>
  <c r="Q28" i="7"/>
  <c r="A31" i="2"/>
  <c r="K29" i="7" l="1"/>
  <c r="Q29" i="7"/>
  <c r="A32" i="2"/>
  <c r="K30" i="7" l="1"/>
  <c r="Q30" i="7"/>
  <c r="A33" i="2"/>
  <c r="Q31" i="7" l="1"/>
  <c r="K31" i="7"/>
  <c r="A34" i="2"/>
  <c r="Q32" i="7" l="1"/>
  <c r="K32" i="7"/>
  <c r="A35" i="2"/>
  <c r="Q33" i="7" l="1"/>
  <c r="K33" i="7"/>
  <c r="A36" i="2"/>
  <c r="K34" i="7" l="1"/>
  <c r="Q34" i="7"/>
  <c r="A37" i="2"/>
  <c r="K35" i="7" l="1"/>
  <c r="Q35" i="7"/>
  <c r="A38" i="2"/>
  <c r="Q36" i="7" l="1"/>
  <c r="K36" i="7"/>
  <c r="A39" i="2"/>
  <c r="K37" i="7" l="1"/>
  <c r="Q37" i="7"/>
  <c r="A40" i="2"/>
  <c r="Q38" i="7" l="1"/>
  <c r="K38" i="7"/>
  <c r="A41" i="2"/>
  <c r="K39" i="7" l="1"/>
  <c r="Q39" i="7"/>
  <c r="A42" i="2"/>
  <c r="Q40" i="7" l="1"/>
  <c r="K40" i="7"/>
  <c r="A43" i="2"/>
  <c r="K41" i="7" l="1"/>
  <c r="Q41" i="7"/>
  <c r="Q42" i="7" l="1"/>
  <c r="K42" i="7"/>
  <c r="K43" i="7" l="1"/>
  <c r="Q43" i="7"/>
  <c r="K44" i="7" l="1"/>
  <c r="Q44" i="7"/>
  <c r="Q45" i="7" l="1"/>
  <c r="Q46" i="7"/>
  <c r="K45" i="7"/>
  <c r="K46" i="7"/>
</calcChain>
</file>

<file path=xl/sharedStrings.xml><?xml version="1.0" encoding="utf-8"?>
<sst xmlns="http://schemas.openxmlformats.org/spreadsheetml/2006/main" count="110" uniqueCount="52">
  <si>
    <t>QUARTER</t>
  </si>
  <si>
    <t>FUND A</t>
  </si>
  <si>
    <t>FUND B</t>
  </si>
  <si>
    <t>FUND C</t>
  </si>
  <si>
    <t>FUND D</t>
  </si>
  <si>
    <t>VaR</t>
  </si>
  <si>
    <t>CPI</t>
  </si>
  <si>
    <t>FUND AND INFLATION INDEX VALUES</t>
  </si>
  <si>
    <t>QUARTERLY RETURNS / CHANGES</t>
  </si>
  <si>
    <t>Range</t>
  </si>
  <si>
    <t>CORRELATIONS BETWEEN THE EXISTING FUNDS</t>
  </si>
  <si>
    <t>PARAMETERS</t>
  </si>
  <si>
    <t>Minimum</t>
  </si>
  <si>
    <t>Maximum</t>
  </si>
  <si>
    <t>Average</t>
  </si>
  <si>
    <t>Number outside range</t>
  </si>
  <si>
    <t>Total outside range</t>
  </si>
  <si>
    <t>Expected number</t>
  </si>
  <si>
    <t>Checks on ranges</t>
  </si>
  <si>
    <t>Range for quarterly fund returns</t>
  </si>
  <si>
    <t>Permitted number outside range</t>
  </si>
  <si>
    <t>Range for quarterly CPI changes</t>
  </si>
  <si>
    <t>Permitted number outside range (all funds)</t>
  </si>
  <si>
    <t>Standard deviation of quarterly returns</t>
  </si>
  <si>
    <t>Annualised standard deviation</t>
  </si>
  <si>
    <t>RISK MEASURES</t>
  </si>
  <si>
    <t>Shortfall probability</t>
  </si>
  <si>
    <t>Number of quarters</t>
  </si>
  <si>
    <t>Number of quarters with return &lt; CPI</t>
  </si>
  <si>
    <t>VAR confidence level</t>
  </si>
  <si>
    <t>Lower tail percentile</t>
  </si>
  <si>
    <t>Risk level</t>
  </si>
  <si>
    <t>Lump sum investment</t>
  </si>
  <si>
    <t>Quarterly investment</t>
  </si>
  <si>
    <t>TOTAL</t>
  </si>
  <si>
    <t>ACCUMULATED VALUES</t>
  </si>
  <si>
    <t>Level 1</t>
  </si>
  <si>
    <t>Level 2</t>
  </si>
  <si>
    <t>Level 3</t>
  </si>
  <si>
    <t>Level 4</t>
  </si>
  <si>
    <t>Level 5</t>
  </si>
  <si>
    <t>Lower limits for risk levels</t>
  </si>
  <si>
    <t>Number of funds</t>
  </si>
  <si>
    <t>RETURNS versus CPI INDICATOR</t>
  </si>
  <si>
    <t>Summary statistics</t>
  </si>
  <si>
    <t>ACCUMULATION OF QUARTERLY INVESTMENTS</t>
  </si>
  <si>
    <t>ACCUMULATION OF LUMP SUM INVESTMENT</t>
  </si>
  <si>
    <t>QUARTERLY RETURNS</t>
  </si>
  <si>
    <t>Total lump sum payment</t>
  </si>
  <si>
    <t>Lump sum payment in each fund</t>
  </si>
  <si>
    <t>Total quarterly payment</t>
  </si>
  <si>
    <t>Quarterly payment in each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</si>
</sst>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"/>
    <numFmt numFmtId="166" formatCode="0.0%"/>
    <numFmt numFmtId="167" formatCode="[$$-409]#,##0"/>
    <numFmt numFmtId="168" formatCode="[$$-409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quotePrefix="1"/>
    <xf numFmtId="10" fontId="0" fillId="0" borderId="0" xfId="0" applyNumberFormat="1"/>
    <xf numFmtId="164" fontId="0" fillId="0" borderId="0" xfId="0" applyNumberFormat="1"/>
    <xf numFmtId="165" fontId="0" fillId="0" borderId="0" xfId="0" applyNumberFormat="1"/>
    <xf numFmtId="10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9" fontId="3" fillId="0" borderId="0" xfId="0" applyNumberFormat="1" applyFont="1" applyAlignment="1">
      <alignment horizontal="right"/>
    </xf>
    <xf numFmtId="166" fontId="0" fillId="0" borderId="0" xfId="1" applyNumberFormat="1" applyFont="1"/>
    <xf numFmtId="0" fontId="2" fillId="0" borderId="0" xfId="0" applyFont="1"/>
    <xf numFmtId="0" fontId="3" fillId="0" borderId="0" xfId="0" applyFont="1" applyAlignment="1">
      <alignment horizontal="left"/>
    </xf>
    <xf numFmtId="9" fontId="0" fillId="2" borderId="0" xfId="0" applyNumberFormat="1" applyFill="1"/>
    <xf numFmtId="0" fontId="0" fillId="2" borderId="0" xfId="0" applyFill="1"/>
    <xf numFmtId="0" fontId="2" fillId="0" borderId="0" xfId="0" applyFont="1" applyAlignment="1">
      <alignment horizontal="left"/>
    </xf>
    <xf numFmtId="9" fontId="0" fillId="0" borderId="0" xfId="0" applyNumberFormat="1" applyFill="1"/>
    <xf numFmtId="9" fontId="0" fillId="0" borderId="0" xfId="1" applyFont="1"/>
    <xf numFmtId="165" fontId="0" fillId="3" borderId="0" xfId="0" applyNumberFormat="1" applyFill="1"/>
    <xf numFmtId="10" fontId="0" fillId="4" borderId="0" xfId="1" applyNumberFormat="1" applyFont="1" applyFill="1"/>
    <xf numFmtId="9" fontId="0" fillId="4" borderId="0" xfId="1" applyFont="1" applyFill="1"/>
    <xf numFmtId="10" fontId="0" fillId="4" borderId="0" xfId="0" applyNumberFormat="1" applyFill="1"/>
    <xf numFmtId="0" fontId="0" fillId="4" borderId="0" xfId="0" applyFill="1"/>
    <xf numFmtId="0" fontId="3" fillId="5" borderId="0" xfId="0" applyFont="1" applyFill="1" applyAlignment="1">
      <alignment horizontal="centerContinuous"/>
    </xf>
    <xf numFmtId="167" fontId="0" fillId="2" borderId="0" xfId="0" applyNumberFormat="1" applyFill="1"/>
    <xf numFmtId="168" fontId="2" fillId="0" borderId="0" xfId="0" applyNumberFormat="1" applyFont="1"/>
    <xf numFmtId="168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Fund</a:t>
            </a:r>
            <a:r>
              <a:rPr lang="en-GB" baseline="0"/>
              <a:t> indices over the last 10 years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Fund 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RawData!$A$3:$A$43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RawData!$B$3:$B$43</c:f>
              <c:numCache>
                <c:formatCode>0.0</c:formatCode>
                <c:ptCount val="41"/>
                <c:pt idx="0">
                  <c:v>412.2</c:v>
                </c:pt>
                <c:pt idx="1">
                  <c:v>392.4</c:v>
                </c:pt>
                <c:pt idx="2">
                  <c:v>413.2</c:v>
                </c:pt>
                <c:pt idx="3">
                  <c:v>380</c:v>
                </c:pt>
                <c:pt idx="4">
                  <c:v>394</c:v>
                </c:pt>
                <c:pt idx="5">
                  <c:v>404.4</c:v>
                </c:pt>
                <c:pt idx="6">
                  <c:v>420.5</c:v>
                </c:pt>
                <c:pt idx="7">
                  <c:v>446</c:v>
                </c:pt>
                <c:pt idx="8">
                  <c:v>454.1</c:v>
                </c:pt>
                <c:pt idx="9">
                  <c:v>459.6</c:v>
                </c:pt>
                <c:pt idx="10">
                  <c:v>489.3</c:v>
                </c:pt>
                <c:pt idx="11">
                  <c:v>461.6</c:v>
                </c:pt>
                <c:pt idx="12">
                  <c:v>468.5</c:v>
                </c:pt>
                <c:pt idx="13">
                  <c:v>464.6</c:v>
                </c:pt>
                <c:pt idx="14">
                  <c:v>478.3</c:v>
                </c:pt>
                <c:pt idx="15">
                  <c:v>478.4</c:v>
                </c:pt>
                <c:pt idx="16">
                  <c:v>474.7</c:v>
                </c:pt>
                <c:pt idx="17">
                  <c:v>494.8</c:v>
                </c:pt>
                <c:pt idx="18">
                  <c:v>463.2</c:v>
                </c:pt>
                <c:pt idx="19">
                  <c:v>462.8</c:v>
                </c:pt>
                <c:pt idx="20">
                  <c:v>504.1</c:v>
                </c:pt>
                <c:pt idx="21">
                  <c:v>495.7</c:v>
                </c:pt>
                <c:pt idx="22">
                  <c:v>508.9</c:v>
                </c:pt>
                <c:pt idx="23">
                  <c:v>532.5</c:v>
                </c:pt>
                <c:pt idx="24">
                  <c:v>570.29999999999995</c:v>
                </c:pt>
                <c:pt idx="25">
                  <c:v>608.4</c:v>
                </c:pt>
                <c:pt idx="26">
                  <c:v>552.1</c:v>
                </c:pt>
                <c:pt idx="27">
                  <c:v>568.70000000000005</c:v>
                </c:pt>
                <c:pt idx="28">
                  <c:v>580.9</c:v>
                </c:pt>
                <c:pt idx="29">
                  <c:v>558.20000000000005</c:v>
                </c:pt>
                <c:pt idx="30">
                  <c:v>542.9</c:v>
                </c:pt>
                <c:pt idx="31">
                  <c:v>537</c:v>
                </c:pt>
                <c:pt idx="32">
                  <c:v>520.70000000000005</c:v>
                </c:pt>
                <c:pt idx="33">
                  <c:v>538.29999999999995</c:v>
                </c:pt>
                <c:pt idx="34">
                  <c:v>612.6</c:v>
                </c:pt>
                <c:pt idx="35">
                  <c:v>598.20000000000005</c:v>
                </c:pt>
                <c:pt idx="36">
                  <c:v>598.20000000000005</c:v>
                </c:pt>
                <c:pt idx="37">
                  <c:v>633.70000000000005</c:v>
                </c:pt>
                <c:pt idx="38">
                  <c:v>692.1</c:v>
                </c:pt>
                <c:pt idx="39">
                  <c:v>764.1</c:v>
                </c:pt>
                <c:pt idx="40">
                  <c:v>784.5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E1-4D35-9D9D-DE728151531E}"/>
            </c:ext>
          </c:extLst>
        </c:ser>
        <c:ser>
          <c:idx val="1"/>
          <c:order val="1"/>
          <c:tx>
            <c:v>Fund B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RawData!$A$3:$A$43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RawData!$C$3:$C$43</c:f>
              <c:numCache>
                <c:formatCode>0.0</c:formatCode>
                <c:ptCount val="41"/>
                <c:pt idx="0">
                  <c:v>250</c:v>
                </c:pt>
                <c:pt idx="1">
                  <c:v>251.3</c:v>
                </c:pt>
                <c:pt idx="2">
                  <c:v>256.3</c:v>
                </c:pt>
                <c:pt idx="3">
                  <c:v>254.1</c:v>
                </c:pt>
                <c:pt idx="4">
                  <c:v>254.2</c:v>
                </c:pt>
                <c:pt idx="5">
                  <c:v>251.6</c:v>
                </c:pt>
                <c:pt idx="6">
                  <c:v>247.4</c:v>
                </c:pt>
                <c:pt idx="7">
                  <c:v>252.5</c:v>
                </c:pt>
                <c:pt idx="8">
                  <c:v>257.89999999999998</c:v>
                </c:pt>
                <c:pt idx="9">
                  <c:v>266.39999999999998</c:v>
                </c:pt>
                <c:pt idx="10">
                  <c:v>273.3</c:v>
                </c:pt>
                <c:pt idx="11">
                  <c:v>275.89999999999998</c:v>
                </c:pt>
                <c:pt idx="12">
                  <c:v>283</c:v>
                </c:pt>
                <c:pt idx="13">
                  <c:v>283.39999999999998</c:v>
                </c:pt>
                <c:pt idx="14">
                  <c:v>278.89999999999998</c:v>
                </c:pt>
                <c:pt idx="15">
                  <c:v>279.39999999999998</c:v>
                </c:pt>
                <c:pt idx="16">
                  <c:v>281.3</c:v>
                </c:pt>
                <c:pt idx="17">
                  <c:v>284</c:v>
                </c:pt>
                <c:pt idx="18">
                  <c:v>283.10000000000002</c:v>
                </c:pt>
                <c:pt idx="19">
                  <c:v>286.3</c:v>
                </c:pt>
                <c:pt idx="20">
                  <c:v>284</c:v>
                </c:pt>
                <c:pt idx="21">
                  <c:v>277.39999999999998</c:v>
                </c:pt>
                <c:pt idx="22">
                  <c:v>285.5</c:v>
                </c:pt>
                <c:pt idx="23">
                  <c:v>291.8</c:v>
                </c:pt>
                <c:pt idx="24">
                  <c:v>292.7</c:v>
                </c:pt>
                <c:pt idx="25">
                  <c:v>299.89999999999998</c:v>
                </c:pt>
                <c:pt idx="26">
                  <c:v>311.7</c:v>
                </c:pt>
                <c:pt idx="27">
                  <c:v>315</c:v>
                </c:pt>
                <c:pt idx="28">
                  <c:v>322.8</c:v>
                </c:pt>
                <c:pt idx="29">
                  <c:v>314.8</c:v>
                </c:pt>
                <c:pt idx="30">
                  <c:v>320.2</c:v>
                </c:pt>
                <c:pt idx="31">
                  <c:v>317.89999999999998</c:v>
                </c:pt>
                <c:pt idx="32">
                  <c:v>310.5</c:v>
                </c:pt>
                <c:pt idx="33">
                  <c:v>306.3</c:v>
                </c:pt>
                <c:pt idx="34">
                  <c:v>301.89999999999998</c:v>
                </c:pt>
                <c:pt idx="35">
                  <c:v>302</c:v>
                </c:pt>
                <c:pt idx="36">
                  <c:v>319.39999999999998</c:v>
                </c:pt>
                <c:pt idx="37">
                  <c:v>330.7</c:v>
                </c:pt>
                <c:pt idx="38">
                  <c:v>327.8</c:v>
                </c:pt>
                <c:pt idx="39">
                  <c:v>334.3</c:v>
                </c:pt>
                <c:pt idx="40">
                  <c:v>351.8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E1-4D35-9D9D-DE728151531E}"/>
            </c:ext>
          </c:extLst>
        </c:ser>
        <c:ser>
          <c:idx val="2"/>
          <c:order val="2"/>
          <c:tx>
            <c:v>Fund C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RawData!$A$3:$A$43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RawData!$D$3:$D$43</c:f>
              <c:numCache>
                <c:formatCode>0.0</c:formatCode>
                <c:ptCount val="41"/>
                <c:pt idx="0">
                  <c:v>245</c:v>
                </c:pt>
                <c:pt idx="1">
                  <c:v>245.7</c:v>
                </c:pt>
                <c:pt idx="2">
                  <c:v>246.5</c:v>
                </c:pt>
                <c:pt idx="3">
                  <c:v>248.1</c:v>
                </c:pt>
                <c:pt idx="4">
                  <c:v>248.7</c:v>
                </c:pt>
                <c:pt idx="5">
                  <c:v>249.6</c:v>
                </c:pt>
                <c:pt idx="6">
                  <c:v>250.8</c:v>
                </c:pt>
                <c:pt idx="7">
                  <c:v>252.1</c:v>
                </c:pt>
                <c:pt idx="8">
                  <c:v>253.2</c:v>
                </c:pt>
                <c:pt idx="9">
                  <c:v>254.5</c:v>
                </c:pt>
                <c:pt idx="10">
                  <c:v>254.9</c:v>
                </c:pt>
                <c:pt idx="11">
                  <c:v>256</c:v>
                </c:pt>
                <c:pt idx="12">
                  <c:v>256.39999999999998</c:v>
                </c:pt>
                <c:pt idx="13">
                  <c:v>25.69</c:v>
                </c:pt>
                <c:pt idx="14">
                  <c:v>258.10000000000002</c:v>
                </c:pt>
                <c:pt idx="15">
                  <c:v>259.2</c:v>
                </c:pt>
                <c:pt idx="16">
                  <c:v>259.89999999999998</c:v>
                </c:pt>
                <c:pt idx="17">
                  <c:v>259.89999999999998</c:v>
                </c:pt>
                <c:pt idx="18">
                  <c:v>260.8</c:v>
                </c:pt>
                <c:pt idx="19">
                  <c:v>261.39999999999998</c:v>
                </c:pt>
                <c:pt idx="20">
                  <c:v>261.8</c:v>
                </c:pt>
                <c:pt idx="21">
                  <c:v>261.7</c:v>
                </c:pt>
                <c:pt idx="22">
                  <c:v>262.5</c:v>
                </c:pt>
                <c:pt idx="23">
                  <c:v>263</c:v>
                </c:pt>
                <c:pt idx="24">
                  <c:v>262.89999999999998</c:v>
                </c:pt>
                <c:pt idx="25">
                  <c:v>262.8</c:v>
                </c:pt>
                <c:pt idx="26">
                  <c:v>262.8</c:v>
                </c:pt>
                <c:pt idx="27">
                  <c:v>263.5</c:v>
                </c:pt>
                <c:pt idx="28">
                  <c:v>264</c:v>
                </c:pt>
                <c:pt idx="29">
                  <c:v>263.8</c:v>
                </c:pt>
                <c:pt idx="30">
                  <c:v>263.7</c:v>
                </c:pt>
                <c:pt idx="31">
                  <c:v>263.5</c:v>
                </c:pt>
                <c:pt idx="32">
                  <c:v>263.2</c:v>
                </c:pt>
                <c:pt idx="33">
                  <c:v>263.7</c:v>
                </c:pt>
                <c:pt idx="34">
                  <c:v>263.8</c:v>
                </c:pt>
                <c:pt idx="35">
                  <c:v>263.8</c:v>
                </c:pt>
                <c:pt idx="36">
                  <c:v>263.89999999999998</c:v>
                </c:pt>
                <c:pt idx="37">
                  <c:v>263.8</c:v>
                </c:pt>
                <c:pt idx="38">
                  <c:v>263.5</c:v>
                </c:pt>
                <c:pt idx="39">
                  <c:v>263.60000000000002</c:v>
                </c:pt>
                <c:pt idx="40">
                  <c:v>263.3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E1-4D35-9D9D-DE728151531E}"/>
            </c:ext>
          </c:extLst>
        </c:ser>
        <c:ser>
          <c:idx val="3"/>
          <c:order val="3"/>
          <c:tx>
            <c:v>Fund D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RawData!$A$3:$A$43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RawData!$E$3:$E$43</c:f>
              <c:numCache>
                <c:formatCode>General</c:formatCode>
                <c:ptCount val="41"/>
                <c:pt idx="0" formatCode="0.0">
                  <c:v>101</c:v>
                </c:pt>
                <c:pt idx="1">
                  <c:v>98.7</c:v>
                </c:pt>
                <c:pt idx="2" formatCode="0.0">
                  <c:v>98.5</c:v>
                </c:pt>
                <c:pt idx="3" formatCode="0.0">
                  <c:v>101</c:v>
                </c:pt>
                <c:pt idx="4" formatCode="0.0">
                  <c:v>102.8</c:v>
                </c:pt>
                <c:pt idx="5" formatCode="0.0">
                  <c:v>103.4</c:v>
                </c:pt>
                <c:pt idx="6" formatCode="0.0">
                  <c:v>103.7</c:v>
                </c:pt>
                <c:pt idx="7" formatCode="0.0">
                  <c:v>107.3</c:v>
                </c:pt>
                <c:pt idx="8" formatCode="0.0">
                  <c:v>108.3</c:v>
                </c:pt>
                <c:pt idx="9" formatCode="0.0">
                  <c:v>113.5</c:v>
                </c:pt>
                <c:pt idx="10" formatCode="0.0">
                  <c:v>108.3</c:v>
                </c:pt>
                <c:pt idx="11" formatCode="0.0">
                  <c:v>113.5</c:v>
                </c:pt>
                <c:pt idx="12" formatCode="0.0">
                  <c:v>111.9</c:v>
                </c:pt>
                <c:pt idx="13" formatCode="0.0">
                  <c:v>115.2</c:v>
                </c:pt>
                <c:pt idx="14" formatCode="0.0">
                  <c:v>119</c:v>
                </c:pt>
                <c:pt idx="15" formatCode="0.0">
                  <c:v>123.8</c:v>
                </c:pt>
                <c:pt idx="16" formatCode="0.0">
                  <c:v>124.8</c:v>
                </c:pt>
                <c:pt idx="17" formatCode="0.0">
                  <c:v>131</c:v>
                </c:pt>
                <c:pt idx="18" formatCode="0.0">
                  <c:v>124.8</c:v>
                </c:pt>
                <c:pt idx="19" formatCode="0.0">
                  <c:v>128.4</c:v>
                </c:pt>
                <c:pt idx="20" formatCode="0.0">
                  <c:v>132.69999999999999</c:v>
                </c:pt>
                <c:pt idx="21" formatCode="0.0">
                  <c:v>131</c:v>
                </c:pt>
                <c:pt idx="22" formatCode="0.0">
                  <c:v>130.69999999999999</c:v>
                </c:pt>
                <c:pt idx="23" formatCode="0.0">
                  <c:v>134</c:v>
                </c:pt>
                <c:pt idx="24" formatCode="0.0">
                  <c:v>136.4</c:v>
                </c:pt>
                <c:pt idx="25" formatCode="0.0">
                  <c:v>137.19999999999999</c:v>
                </c:pt>
                <c:pt idx="26" formatCode="0.0">
                  <c:v>140</c:v>
                </c:pt>
                <c:pt idx="27" formatCode="0.0">
                  <c:v>142.4</c:v>
                </c:pt>
                <c:pt idx="28" formatCode="0.0">
                  <c:v>142.69999999999999</c:v>
                </c:pt>
                <c:pt idx="29" formatCode="0.0">
                  <c:v>150.6</c:v>
                </c:pt>
                <c:pt idx="30" formatCode="0.0">
                  <c:v>143.69999999999999</c:v>
                </c:pt>
                <c:pt idx="31" formatCode="0.0">
                  <c:v>150.6</c:v>
                </c:pt>
                <c:pt idx="32" formatCode="0.0">
                  <c:v>148.5</c:v>
                </c:pt>
                <c:pt idx="33" formatCode="0.0">
                  <c:v>152.9</c:v>
                </c:pt>
                <c:pt idx="34" formatCode="0.0">
                  <c:v>157.9</c:v>
                </c:pt>
                <c:pt idx="35" formatCode="0.0">
                  <c:v>162.9</c:v>
                </c:pt>
                <c:pt idx="36" formatCode="0.0">
                  <c:v>165.6</c:v>
                </c:pt>
                <c:pt idx="37" formatCode="0.0">
                  <c:v>172.8</c:v>
                </c:pt>
                <c:pt idx="38" formatCode="0.0">
                  <c:v>165.6</c:v>
                </c:pt>
                <c:pt idx="39" formatCode="0.0">
                  <c:v>170.4</c:v>
                </c:pt>
                <c:pt idx="40" formatCode="0.0">
                  <c:v>176.1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E1-4D35-9D9D-DE728151531E}"/>
            </c:ext>
          </c:extLst>
        </c:ser>
        <c:ser>
          <c:idx val="4"/>
          <c:order val="4"/>
          <c:tx>
            <c:v>CPI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RawData!$A$3:$A$43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RawData!$F$3:$F$43</c:f>
              <c:numCache>
                <c:formatCode>0.0</c:formatCode>
                <c:ptCount val="4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103.9</c:v>
                </c:pt>
                <c:pt idx="5">
                  <c:v>104.8</c:v>
                </c:pt>
                <c:pt idx="6">
                  <c:v>105.7</c:v>
                </c:pt>
                <c:pt idx="7">
                  <c:v>106.7</c:v>
                </c:pt>
                <c:pt idx="8">
                  <c:v>107.7</c:v>
                </c:pt>
                <c:pt idx="9">
                  <c:v>108.7</c:v>
                </c:pt>
                <c:pt idx="10">
                  <c:v>109.7</c:v>
                </c:pt>
                <c:pt idx="11">
                  <c:v>110.6</c:v>
                </c:pt>
                <c:pt idx="12">
                  <c:v>111.7</c:v>
                </c:pt>
                <c:pt idx="13">
                  <c:v>12.6</c:v>
                </c:pt>
                <c:pt idx="14">
                  <c:v>113.6</c:v>
                </c:pt>
                <c:pt idx="15">
                  <c:v>114.5</c:v>
                </c:pt>
                <c:pt idx="16">
                  <c:v>115.5</c:v>
                </c:pt>
                <c:pt idx="17">
                  <c:v>116.3</c:v>
                </c:pt>
                <c:pt idx="18">
                  <c:v>117.2</c:v>
                </c:pt>
                <c:pt idx="19">
                  <c:v>118.1</c:v>
                </c:pt>
                <c:pt idx="20">
                  <c:v>118.9</c:v>
                </c:pt>
                <c:pt idx="21">
                  <c:v>119.8</c:v>
                </c:pt>
                <c:pt idx="22">
                  <c:v>120.7</c:v>
                </c:pt>
                <c:pt idx="23">
                  <c:v>121.6</c:v>
                </c:pt>
                <c:pt idx="24">
                  <c:v>122.5</c:v>
                </c:pt>
                <c:pt idx="25">
                  <c:v>123.3</c:v>
                </c:pt>
                <c:pt idx="26">
                  <c:v>124.2</c:v>
                </c:pt>
                <c:pt idx="27">
                  <c:v>125</c:v>
                </c:pt>
                <c:pt idx="28">
                  <c:v>125.8</c:v>
                </c:pt>
                <c:pt idx="29">
                  <c:v>126.6</c:v>
                </c:pt>
                <c:pt idx="30">
                  <c:v>127.4</c:v>
                </c:pt>
                <c:pt idx="31">
                  <c:v>128.30000000000001</c:v>
                </c:pt>
                <c:pt idx="32">
                  <c:v>129</c:v>
                </c:pt>
                <c:pt idx="33">
                  <c:v>129.80000000000001</c:v>
                </c:pt>
                <c:pt idx="34">
                  <c:v>130.6</c:v>
                </c:pt>
                <c:pt idx="35">
                  <c:v>131.4</c:v>
                </c:pt>
                <c:pt idx="36">
                  <c:v>132.19999999999999</c:v>
                </c:pt>
                <c:pt idx="37">
                  <c:v>132.9</c:v>
                </c:pt>
                <c:pt idx="38">
                  <c:v>133.6</c:v>
                </c:pt>
                <c:pt idx="39">
                  <c:v>134.19999999999999</c:v>
                </c:pt>
                <c:pt idx="40">
                  <c:v>134.9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E1-4D35-9D9D-DE7281515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043440"/>
        <c:axId val="498043120"/>
      </c:scatterChart>
      <c:valAx>
        <c:axId val="498043440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Quarter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043120"/>
        <c:crosses val="autoZero"/>
        <c:crossBetween val="midCat"/>
        <c:majorUnit val="4"/>
      </c:valAx>
      <c:valAx>
        <c:axId val="49804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Index</a:t>
                </a:r>
                <a:r>
                  <a:rPr lang="en-GB" baseline="0"/>
                  <a:t> value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043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Fund</a:t>
            </a:r>
            <a:r>
              <a:rPr lang="en-GB" baseline="0"/>
              <a:t> indices over the last 10 years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Fund 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CleanData!$A$3:$A$43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CleanData!$B$3:$B$43</c:f>
              <c:numCache>
                <c:formatCode>0.0</c:formatCode>
                <c:ptCount val="41"/>
                <c:pt idx="0">
                  <c:v>412.2</c:v>
                </c:pt>
                <c:pt idx="1">
                  <c:v>392.4</c:v>
                </c:pt>
                <c:pt idx="2">
                  <c:v>413.2</c:v>
                </c:pt>
                <c:pt idx="3">
                  <c:v>380</c:v>
                </c:pt>
                <c:pt idx="4">
                  <c:v>394</c:v>
                </c:pt>
                <c:pt idx="5">
                  <c:v>404.4</c:v>
                </c:pt>
                <c:pt idx="6">
                  <c:v>420.5</c:v>
                </c:pt>
                <c:pt idx="7">
                  <c:v>446</c:v>
                </c:pt>
                <c:pt idx="8">
                  <c:v>454.1</c:v>
                </c:pt>
                <c:pt idx="9">
                  <c:v>459.6</c:v>
                </c:pt>
                <c:pt idx="10">
                  <c:v>489.3</c:v>
                </c:pt>
                <c:pt idx="11">
                  <c:v>461.6</c:v>
                </c:pt>
                <c:pt idx="12">
                  <c:v>468.5</c:v>
                </c:pt>
                <c:pt idx="13">
                  <c:v>464.6</c:v>
                </c:pt>
                <c:pt idx="14">
                  <c:v>478.3</c:v>
                </c:pt>
                <c:pt idx="15">
                  <c:v>478.4</c:v>
                </c:pt>
                <c:pt idx="16">
                  <c:v>474.7</c:v>
                </c:pt>
                <c:pt idx="17">
                  <c:v>494.8</c:v>
                </c:pt>
                <c:pt idx="18">
                  <c:v>463.2</c:v>
                </c:pt>
                <c:pt idx="19">
                  <c:v>462.8</c:v>
                </c:pt>
                <c:pt idx="20">
                  <c:v>504.1</c:v>
                </c:pt>
                <c:pt idx="21">
                  <c:v>495.7</c:v>
                </c:pt>
                <c:pt idx="22">
                  <c:v>508.9</c:v>
                </c:pt>
                <c:pt idx="23">
                  <c:v>532.5</c:v>
                </c:pt>
                <c:pt idx="24">
                  <c:v>570.29999999999995</c:v>
                </c:pt>
                <c:pt idx="25">
                  <c:v>608.4</c:v>
                </c:pt>
                <c:pt idx="26">
                  <c:v>552.1</c:v>
                </c:pt>
                <c:pt idx="27">
                  <c:v>568.70000000000005</c:v>
                </c:pt>
                <c:pt idx="28">
                  <c:v>580.9</c:v>
                </c:pt>
                <c:pt idx="29">
                  <c:v>558.20000000000005</c:v>
                </c:pt>
                <c:pt idx="30">
                  <c:v>542.9</c:v>
                </c:pt>
                <c:pt idx="31">
                  <c:v>537</c:v>
                </c:pt>
                <c:pt idx="32">
                  <c:v>520.70000000000005</c:v>
                </c:pt>
                <c:pt idx="33">
                  <c:v>538.29999999999995</c:v>
                </c:pt>
                <c:pt idx="34">
                  <c:v>612.6</c:v>
                </c:pt>
                <c:pt idx="35">
                  <c:v>598.20000000000005</c:v>
                </c:pt>
                <c:pt idx="36">
                  <c:v>598.20000000000005</c:v>
                </c:pt>
                <c:pt idx="37">
                  <c:v>633.70000000000005</c:v>
                </c:pt>
                <c:pt idx="38">
                  <c:v>692.1</c:v>
                </c:pt>
                <c:pt idx="39">
                  <c:v>764.1</c:v>
                </c:pt>
                <c:pt idx="40">
                  <c:v>784.5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3B-4BC3-B1D7-86DF4743A967}"/>
            </c:ext>
          </c:extLst>
        </c:ser>
        <c:ser>
          <c:idx val="1"/>
          <c:order val="1"/>
          <c:tx>
            <c:v>Fund B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CleanData!$A$3:$A$43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CleanData!$C$3:$C$43</c:f>
              <c:numCache>
                <c:formatCode>0.0</c:formatCode>
                <c:ptCount val="41"/>
                <c:pt idx="0">
                  <c:v>250</c:v>
                </c:pt>
                <c:pt idx="1">
                  <c:v>251.3</c:v>
                </c:pt>
                <c:pt idx="2">
                  <c:v>256.3</c:v>
                </c:pt>
                <c:pt idx="3">
                  <c:v>254.1</c:v>
                </c:pt>
                <c:pt idx="4">
                  <c:v>254.2</c:v>
                </c:pt>
                <c:pt idx="5">
                  <c:v>251.6</c:v>
                </c:pt>
                <c:pt idx="6">
                  <c:v>247.4</c:v>
                </c:pt>
                <c:pt idx="7">
                  <c:v>252.5</c:v>
                </c:pt>
                <c:pt idx="8">
                  <c:v>257.89999999999998</c:v>
                </c:pt>
                <c:pt idx="9">
                  <c:v>266.39999999999998</c:v>
                </c:pt>
                <c:pt idx="10">
                  <c:v>273.3</c:v>
                </c:pt>
                <c:pt idx="11">
                  <c:v>275.89999999999998</c:v>
                </c:pt>
                <c:pt idx="12">
                  <c:v>283</c:v>
                </c:pt>
                <c:pt idx="13">
                  <c:v>283.39999999999998</c:v>
                </c:pt>
                <c:pt idx="14">
                  <c:v>278.89999999999998</c:v>
                </c:pt>
                <c:pt idx="15">
                  <c:v>279.39999999999998</c:v>
                </c:pt>
                <c:pt idx="16">
                  <c:v>281.3</c:v>
                </c:pt>
                <c:pt idx="17">
                  <c:v>284</c:v>
                </c:pt>
                <c:pt idx="18">
                  <c:v>283.10000000000002</c:v>
                </c:pt>
                <c:pt idx="19">
                  <c:v>286.3</c:v>
                </c:pt>
                <c:pt idx="20">
                  <c:v>284</c:v>
                </c:pt>
                <c:pt idx="21">
                  <c:v>277.39999999999998</c:v>
                </c:pt>
                <c:pt idx="22">
                  <c:v>285.5</c:v>
                </c:pt>
                <c:pt idx="23">
                  <c:v>291.8</c:v>
                </c:pt>
                <c:pt idx="24">
                  <c:v>292.7</c:v>
                </c:pt>
                <c:pt idx="25">
                  <c:v>299.89999999999998</c:v>
                </c:pt>
                <c:pt idx="26">
                  <c:v>311.7</c:v>
                </c:pt>
                <c:pt idx="27">
                  <c:v>315</c:v>
                </c:pt>
                <c:pt idx="28">
                  <c:v>322.8</c:v>
                </c:pt>
                <c:pt idx="29">
                  <c:v>314.8</c:v>
                </c:pt>
                <c:pt idx="30">
                  <c:v>320.2</c:v>
                </c:pt>
                <c:pt idx="31">
                  <c:v>317.89999999999998</c:v>
                </c:pt>
                <c:pt idx="32">
                  <c:v>310.5</c:v>
                </c:pt>
                <c:pt idx="33">
                  <c:v>306.3</c:v>
                </c:pt>
                <c:pt idx="34">
                  <c:v>301.89999999999998</c:v>
                </c:pt>
                <c:pt idx="35">
                  <c:v>302</c:v>
                </c:pt>
                <c:pt idx="36">
                  <c:v>319.39999999999998</c:v>
                </c:pt>
                <c:pt idx="37">
                  <c:v>330.7</c:v>
                </c:pt>
                <c:pt idx="38">
                  <c:v>327.8</c:v>
                </c:pt>
                <c:pt idx="39">
                  <c:v>334.3</c:v>
                </c:pt>
                <c:pt idx="40">
                  <c:v>351.8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3B-4BC3-B1D7-86DF4743A967}"/>
            </c:ext>
          </c:extLst>
        </c:ser>
        <c:ser>
          <c:idx val="2"/>
          <c:order val="2"/>
          <c:tx>
            <c:v>Fund C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CleanData!$A$3:$A$43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CleanData!$D$3:$D$43</c:f>
              <c:numCache>
                <c:formatCode>0.0</c:formatCode>
                <c:ptCount val="41"/>
                <c:pt idx="0">
                  <c:v>245</c:v>
                </c:pt>
                <c:pt idx="1">
                  <c:v>245.7</c:v>
                </c:pt>
                <c:pt idx="2">
                  <c:v>246.5</c:v>
                </c:pt>
                <c:pt idx="3">
                  <c:v>248.1</c:v>
                </c:pt>
                <c:pt idx="4">
                  <c:v>248.7</c:v>
                </c:pt>
                <c:pt idx="5">
                  <c:v>249.6</c:v>
                </c:pt>
                <c:pt idx="6">
                  <c:v>250.8</c:v>
                </c:pt>
                <c:pt idx="7">
                  <c:v>252.1</c:v>
                </c:pt>
                <c:pt idx="8">
                  <c:v>253.2</c:v>
                </c:pt>
                <c:pt idx="9">
                  <c:v>254.5</c:v>
                </c:pt>
                <c:pt idx="10">
                  <c:v>254.9</c:v>
                </c:pt>
                <c:pt idx="11">
                  <c:v>256</c:v>
                </c:pt>
                <c:pt idx="12">
                  <c:v>256.39999999999998</c:v>
                </c:pt>
                <c:pt idx="13">
                  <c:v>256.89999999999998</c:v>
                </c:pt>
                <c:pt idx="14">
                  <c:v>258.10000000000002</c:v>
                </c:pt>
                <c:pt idx="15">
                  <c:v>259.2</c:v>
                </c:pt>
                <c:pt idx="16">
                  <c:v>259.89999999999998</c:v>
                </c:pt>
                <c:pt idx="17">
                  <c:v>259.89999999999998</c:v>
                </c:pt>
                <c:pt idx="18">
                  <c:v>260.8</c:v>
                </c:pt>
                <c:pt idx="19">
                  <c:v>261.39999999999998</c:v>
                </c:pt>
                <c:pt idx="20">
                  <c:v>261.8</c:v>
                </c:pt>
                <c:pt idx="21">
                  <c:v>261.7</c:v>
                </c:pt>
                <c:pt idx="22">
                  <c:v>262.5</c:v>
                </c:pt>
                <c:pt idx="23">
                  <c:v>263</c:v>
                </c:pt>
                <c:pt idx="24">
                  <c:v>262.89999999999998</c:v>
                </c:pt>
                <c:pt idx="25">
                  <c:v>262.8</c:v>
                </c:pt>
                <c:pt idx="26">
                  <c:v>262.8</c:v>
                </c:pt>
                <c:pt idx="27">
                  <c:v>263.5</c:v>
                </c:pt>
                <c:pt idx="28">
                  <c:v>264</c:v>
                </c:pt>
                <c:pt idx="29">
                  <c:v>263.8</c:v>
                </c:pt>
                <c:pt idx="30">
                  <c:v>263.7</c:v>
                </c:pt>
                <c:pt idx="31">
                  <c:v>263.5</c:v>
                </c:pt>
                <c:pt idx="32">
                  <c:v>263.2</c:v>
                </c:pt>
                <c:pt idx="33">
                  <c:v>263.7</c:v>
                </c:pt>
                <c:pt idx="34">
                  <c:v>263.8</c:v>
                </c:pt>
                <c:pt idx="35">
                  <c:v>263.8</c:v>
                </c:pt>
                <c:pt idx="36">
                  <c:v>263.89999999999998</c:v>
                </c:pt>
                <c:pt idx="37">
                  <c:v>263.8</c:v>
                </c:pt>
                <c:pt idx="38">
                  <c:v>263.5</c:v>
                </c:pt>
                <c:pt idx="39">
                  <c:v>263.60000000000002</c:v>
                </c:pt>
                <c:pt idx="40">
                  <c:v>263.3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3B-4BC3-B1D7-86DF4743A967}"/>
            </c:ext>
          </c:extLst>
        </c:ser>
        <c:ser>
          <c:idx val="3"/>
          <c:order val="3"/>
          <c:tx>
            <c:v>Fund D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CleanData!$A$3:$A$43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CleanData!$E$3:$E$43</c:f>
              <c:numCache>
                <c:formatCode>0.0</c:formatCode>
                <c:ptCount val="41"/>
                <c:pt idx="0">
                  <c:v>101</c:v>
                </c:pt>
                <c:pt idx="1">
                  <c:v>98.7</c:v>
                </c:pt>
                <c:pt idx="2">
                  <c:v>98.5</c:v>
                </c:pt>
                <c:pt idx="3">
                  <c:v>101</c:v>
                </c:pt>
                <c:pt idx="4">
                  <c:v>102.8</c:v>
                </c:pt>
                <c:pt idx="5">
                  <c:v>103.4</c:v>
                </c:pt>
                <c:pt idx="6">
                  <c:v>103.7</c:v>
                </c:pt>
                <c:pt idx="7">
                  <c:v>107.3</c:v>
                </c:pt>
                <c:pt idx="8">
                  <c:v>108.3</c:v>
                </c:pt>
                <c:pt idx="9">
                  <c:v>113.5</c:v>
                </c:pt>
                <c:pt idx="10">
                  <c:v>108.3</c:v>
                </c:pt>
                <c:pt idx="11">
                  <c:v>113.5</c:v>
                </c:pt>
                <c:pt idx="12">
                  <c:v>111.9</c:v>
                </c:pt>
                <c:pt idx="13">
                  <c:v>115.2</c:v>
                </c:pt>
                <c:pt idx="14">
                  <c:v>119</c:v>
                </c:pt>
                <c:pt idx="15">
                  <c:v>123.8</c:v>
                </c:pt>
                <c:pt idx="16">
                  <c:v>124.8</c:v>
                </c:pt>
                <c:pt idx="17">
                  <c:v>131</c:v>
                </c:pt>
                <c:pt idx="18">
                  <c:v>124.8</c:v>
                </c:pt>
                <c:pt idx="19">
                  <c:v>128.4</c:v>
                </c:pt>
                <c:pt idx="20">
                  <c:v>132.69999999999999</c:v>
                </c:pt>
                <c:pt idx="21">
                  <c:v>131</c:v>
                </c:pt>
                <c:pt idx="22">
                  <c:v>130.69999999999999</c:v>
                </c:pt>
                <c:pt idx="23">
                  <c:v>134</c:v>
                </c:pt>
                <c:pt idx="24">
                  <c:v>136.4</c:v>
                </c:pt>
                <c:pt idx="25">
                  <c:v>137.19999999999999</c:v>
                </c:pt>
                <c:pt idx="26">
                  <c:v>140</c:v>
                </c:pt>
                <c:pt idx="27">
                  <c:v>142.4</c:v>
                </c:pt>
                <c:pt idx="28">
                  <c:v>142.69999999999999</c:v>
                </c:pt>
                <c:pt idx="29">
                  <c:v>150.6</c:v>
                </c:pt>
                <c:pt idx="30">
                  <c:v>143.69999999999999</c:v>
                </c:pt>
                <c:pt idx="31">
                  <c:v>150.6</c:v>
                </c:pt>
                <c:pt idx="32">
                  <c:v>148.5</c:v>
                </c:pt>
                <c:pt idx="33">
                  <c:v>152.9</c:v>
                </c:pt>
                <c:pt idx="34">
                  <c:v>157.9</c:v>
                </c:pt>
                <c:pt idx="35">
                  <c:v>162.9</c:v>
                </c:pt>
                <c:pt idx="36">
                  <c:v>165.6</c:v>
                </c:pt>
                <c:pt idx="37">
                  <c:v>172.8</c:v>
                </c:pt>
                <c:pt idx="38">
                  <c:v>165.6</c:v>
                </c:pt>
                <c:pt idx="39">
                  <c:v>170.4</c:v>
                </c:pt>
                <c:pt idx="40">
                  <c:v>176.1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3B-4BC3-B1D7-86DF4743A967}"/>
            </c:ext>
          </c:extLst>
        </c:ser>
        <c:ser>
          <c:idx val="4"/>
          <c:order val="4"/>
          <c:tx>
            <c:v>CPI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CleanData!$A$3:$A$43</c:f>
              <c:numCache>
                <c:formatCode>General</c:formatCode>
                <c:ptCount val="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</c:numCache>
            </c:numRef>
          </c:xVal>
          <c:yVal>
            <c:numRef>
              <c:f>CleanData!$F$3:$F$43</c:f>
              <c:numCache>
                <c:formatCode>0.0</c:formatCode>
                <c:ptCount val="4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103.9</c:v>
                </c:pt>
                <c:pt idx="5">
                  <c:v>104.8</c:v>
                </c:pt>
                <c:pt idx="6">
                  <c:v>105.7</c:v>
                </c:pt>
                <c:pt idx="7">
                  <c:v>106.7</c:v>
                </c:pt>
                <c:pt idx="8">
                  <c:v>107.7</c:v>
                </c:pt>
                <c:pt idx="9">
                  <c:v>108.7</c:v>
                </c:pt>
                <c:pt idx="10">
                  <c:v>109.7</c:v>
                </c:pt>
                <c:pt idx="11">
                  <c:v>110.6</c:v>
                </c:pt>
                <c:pt idx="12">
                  <c:v>111.7</c:v>
                </c:pt>
                <c:pt idx="13">
                  <c:v>112.6</c:v>
                </c:pt>
                <c:pt idx="14">
                  <c:v>113.6</c:v>
                </c:pt>
                <c:pt idx="15">
                  <c:v>114.5</c:v>
                </c:pt>
                <c:pt idx="16">
                  <c:v>115.5</c:v>
                </c:pt>
                <c:pt idx="17">
                  <c:v>116.3</c:v>
                </c:pt>
                <c:pt idx="18">
                  <c:v>117.2</c:v>
                </c:pt>
                <c:pt idx="19">
                  <c:v>118.1</c:v>
                </c:pt>
                <c:pt idx="20">
                  <c:v>118.9</c:v>
                </c:pt>
                <c:pt idx="21">
                  <c:v>119.8</c:v>
                </c:pt>
                <c:pt idx="22">
                  <c:v>120.7</c:v>
                </c:pt>
                <c:pt idx="23">
                  <c:v>121.6</c:v>
                </c:pt>
                <c:pt idx="24">
                  <c:v>122.5</c:v>
                </c:pt>
                <c:pt idx="25">
                  <c:v>123.3</c:v>
                </c:pt>
                <c:pt idx="26">
                  <c:v>124.2</c:v>
                </c:pt>
                <c:pt idx="27">
                  <c:v>125</c:v>
                </c:pt>
                <c:pt idx="28">
                  <c:v>125.8</c:v>
                </c:pt>
                <c:pt idx="29">
                  <c:v>126.6</c:v>
                </c:pt>
                <c:pt idx="30">
                  <c:v>127.4</c:v>
                </c:pt>
                <c:pt idx="31">
                  <c:v>128.30000000000001</c:v>
                </c:pt>
                <c:pt idx="32">
                  <c:v>129</c:v>
                </c:pt>
                <c:pt idx="33">
                  <c:v>129.80000000000001</c:v>
                </c:pt>
                <c:pt idx="34">
                  <c:v>130.6</c:v>
                </c:pt>
                <c:pt idx="35">
                  <c:v>131.4</c:v>
                </c:pt>
                <c:pt idx="36">
                  <c:v>132.19999999999999</c:v>
                </c:pt>
                <c:pt idx="37">
                  <c:v>132.9</c:v>
                </c:pt>
                <c:pt idx="38">
                  <c:v>133.6</c:v>
                </c:pt>
                <c:pt idx="39">
                  <c:v>134.19999999999999</c:v>
                </c:pt>
                <c:pt idx="40">
                  <c:v>134.9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3B-4BC3-B1D7-86DF4743A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043440"/>
        <c:axId val="498043120"/>
      </c:scatterChart>
      <c:valAx>
        <c:axId val="498043440"/>
        <c:scaling>
          <c:orientation val="minMax"/>
          <c:max val="4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Quarter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043120"/>
        <c:crosses val="autoZero"/>
        <c:crossBetween val="midCat"/>
        <c:majorUnit val="4"/>
      </c:valAx>
      <c:valAx>
        <c:axId val="49804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Index</a:t>
                </a:r>
                <a:r>
                  <a:rPr lang="en-GB" baseline="0"/>
                  <a:t> value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043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342900</xdr:colOff>
      <xdr:row>16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9BDB52-A0C5-4C2D-B2DE-32EF8040D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0</xdr:rowOff>
    </xdr:from>
    <xdr:to>
      <xdr:col>20</xdr:col>
      <xdr:colOff>342900</xdr:colOff>
      <xdr:row>16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506D3F-1085-433D-9732-0F6103EAC5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1C6AF-BE5D-4F2C-85D2-92548E93B81F}">
  <dimension ref="A1:AE56"/>
  <sheetViews>
    <sheetView tabSelected="1" workbookViewId="0"/>
  </sheetViews>
  <sheetFormatPr defaultRowHeight="15" x14ac:dyDescent="0.25"/>
  <cols>
    <col min="1" max="1" width="9.42578125" bestFit="1" customWidth="1"/>
    <col min="7" max="7" width="21.140625" bestFit="1" customWidth="1"/>
    <col min="16" max="16" width="8.85546875" customWidth="1"/>
    <col min="18" max="18" width="8.85546875" customWidth="1"/>
    <col min="26" max="26" width="9.5703125" bestFit="1" customWidth="1"/>
  </cols>
  <sheetData>
    <row r="1" spans="1:31" x14ac:dyDescent="0.25">
      <c r="B1" s="22" t="s">
        <v>7</v>
      </c>
      <c r="C1" s="22"/>
      <c r="D1" s="22"/>
      <c r="E1" s="22"/>
      <c r="F1" s="22"/>
      <c r="H1" s="22" t="s">
        <v>8</v>
      </c>
      <c r="I1" s="22"/>
      <c r="J1" s="22"/>
      <c r="K1" s="22"/>
      <c r="L1" s="22"/>
    </row>
    <row r="2" spans="1:3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6</v>
      </c>
      <c r="G2" s="7"/>
      <c r="H2" s="7" t="s">
        <v>1</v>
      </c>
      <c r="I2" s="7" t="s">
        <v>2</v>
      </c>
      <c r="J2" s="7" t="s">
        <v>3</v>
      </c>
      <c r="K2" s="7" t="s">
        <v>4</v>
      </c>
      <c r="L2" s="7" t="s">
        <v>6</v>
      </c>
      <c r="M2" s="7"/>
      <c r="N2" s="7"/>
      <c r="O2" s="7"/>
      <c r="P2" s="7"/>
      <c r="Q2" s="7"/>
      <c r="R2" s="7"/>
      <c r="S2" s="8"/>
      <c r="T2" s="7"/>
      <c r="U2" s="7"/>
      <c r="V2" s="6"/>
      <c r="W2" s="6"/>
      <c r="X2" s="6"/>
    </row>
    <row r="3" spans="1:31" x14ac:dyDescent="0.25">
      <c r="A3">
        <v>0</v>
      </c>
      <c r="B3" s="4">
        <v>412.2</v>
      </c>
      <c r="C3" s="4">
        <v>250</v>
      </c>
      <c r="D3" s="4">
        <v>245</v>
      </c>
      <c r="E3" s="4">
        <v>101</v>
      </c>
      <c r="F3" s="4">
        <v>100</v>
      </c>
      <c r="G3" s="4"/>
      <c r="H3" s="4"/>
      <c r="I3" s="4"/>
      <c r="J3" s="4"/>
      <c r="K3" s="4"/>
      <c r="L3" s="4"/>
      <c r="M3" s="4"/>
      <c r="N3" s="2"/>
      <c r="O3" s="2"/>
      <c r="Q3" s="4"/>
      <c r="S3" s="5"/>
      <c r="W3" s="4"/>
    </row>
    <row r="4" spans="1:31" x14ac:dyDescent="0.25">
      <c r="A4">
        <v>1</v>
      </c>
      <c r="B4" s="4">
        <v>392.4</v>
      </c>
      <c r="C4" s="4">
        <v>251.3</v>
      </c>
      <c r="D4" s="4">
        <v>245.7</v>
      </c>
      <c r="E4">
        <v>98.7</v>
      </c>
      <c r="F4" s="4">
        <v>101</v>
      </c>
      <c r="G4" s="4"/>
      <c r="H4" s="5">
        <f>B4/B3-1</f>
        <v>-4.8034934497816595E-2</v>
      </c>
      <c r="I4" s="5">
        <f t="shared" ref="I4:I43" si="0">C4/C3-1</f>
        <v>5.2000000000000934E-3</v>
      </c>
      <c r="J4" s="5">
        <f t="shared" ref="J4:K43" si="1">D4/D3-1</f>
        <v>2.8571428571428914E-3</v>
      </c>
      <c r="K4" s="5">
        <f t="shared" si="1"/>
        <v>-2.2772277227722793E-2</v>
      </c>
      <c r="L4" s="5">
        <f t="shared" ref="L4:L43" si="2">F4/F3-1</f>
        <v>1.0000000000000009E-2</v>
      </c>
      <c r="M4" s="4"/>
      <c r="N4" s="2"/>
      <c r="O4" s="2"/>
      <c r="P4" s="2"/>
      <c r="Q4" s="4"/>
      <c r="R4" s="2"/>
      <c r="S4" s="5"/>
      <c r="V4" s="1"/>
      <c r="W4" s="4"/>
      <c r="Y4" s="3"/>
      <c r="Z4" s="3"/>
      <c r="AB4" s="3"/>
      <c r="AC4" s="3"/>
      <c r="AD4" s="3"/>
      <c r="AE4" s="3"/>
    </row>
    <row r="5" spans="1:31" x14ac:dyDescent="0.25">
      <c r="A5">
        <f>A4+1</f>
        <v>2</v>
      </c>
      <c r="B5" s="4">
        <v>413.2</v>
      </c>
      <c r="C5" s="4">
        <v>256.3</v>
      </c>
      <c r="D5" s="4">
        <v>246.5</v>
      </c>
      <c r="E5" s="4">
        <v>98.5</v>
      </c>
      <c r="F5" s="4">
        <v>102</v>
      </c>
      <c r="G5" s="4"/>
      <c r="H5" s="5">
        <f t="shared" ref="H5:H43" si="3">B5/B4-1</f>
        <v>5.3007135575942943E-2</v>
      </c>
      <c r="I5" s="5">
        <f t="shared" si="0"/>
        <v>1.9896538002387665E-2</v>
      </c>
      <c r="J5" s="5">
        <f t="shared" si="1"/>
        <v>3.2560032560033925E-3</v>
      </c>
      <c r="K5" s="5">
        <f t="shared" si="1"/>
        <v>-2.0263424518743856E-3</v>
      </c>
      <c r="L5" s="5">
        <f t="shared" si="2"/>
        <v>9.9009900990099098E-3</v>
      </c>
      <c r="M5" s="4"/>
      <c r="N5" s="2"/>
      <c r="O5" s="2"/>
      <c r="P5" s="2"/>
      <c r="Q5" s="4"/>
      <c r="R5" s="2"/>
      <c r="S5" s="5"/>
      <c r="W5" s="4"/>
      <c r="Y5" s="3"/>
      <c r="Z5" s="3"/>
      <c r="AB5" s="3"/>
      <c r="AC5" s="3"/>
      <c r="AD5" s="3"/>
      <c r="AE5" s="3"/>
    </row>
    <row r="6" spans="1:31" x14ac:dyDescent="0.25">
      <c r="A6">
        <f t="shared" ref="A6:A43" si="4">A5+1</f>
        <v>3</v>
      </c>
      <c r="B6" s="4">
        <v>380</v>
      </c>
      <c r="C6" s="4">
        <v>254.1</v>
      </c>
      <c r="D6" s="4">
        <v>248.1</v>
      </c>
      <c r="E6" s="4">
        <v>101</v>
      </c>
      <c r="F6" s="4">
        <v>103</v>
      </c>
      <c r="G6" s="4"/>
      <c r="H6" s="5">
        <f t="shared" si="3"/>
        <v>-8.0348499515972893E-2</v>
      </c>
      <c r="I6" s="5">
        <f t="shared" si="0"/>
        <v>-8.5836909871245259E-3</v>
      </c>
      <c r="J6" s="5">
        <f t="shared" si="1"/>
        <v>6.4908722109533468E-3</v>
      </c>
      <c r="K6" s="5">
        <f t="shared" si="1"/>
        <v>2.5380710659898442E-2</v>
      </c>
      <c r="L6" s="5">
        <f t="shared" si="2"/>
        <v>9.8039215686274161E-3</v>
      </c>
      <c r="M6" s="4"/>
      <c r="N6" s="2"/>
      <c r="O6" s="2"/>
      <c r="P6" s="2"/>
      <c r="Q6" s="4"/>
      <c r="R6" s="2"/>
      <c r="S6" s="5"/>
      <c r="W6" s="4"/>
      <c r="Y6" s="3"/>
      <c r="Z6" s="3"/>
      <c r="AB6" s="3"/>
      <c r="AC6" s="3"/>
      <c r="AD6" s="3"/>
      <c r="AE6" s="3"/>
    </row>
    <row r="7" spans="1:31" x14ac:dyDescent="0.25">
      <c r="A7">
        <f t="shared" si="4"/>
        <v>4</v>
      </c>
      <c r="B7" s="4">
        <v>394</v>
      </c>
      <c r="C7" s="4">
        <v>254.2</v>
      </c>
      <c r="D7" s="4">
        <v>248.7</v>
      </c>
      <c r="E7" s="4">
        <v>102.8</v>
      </c>
      <c r="F7" s="4">
        <v>103.9</v>
      </c>
      <c r="G7" s="4"/>
      <c r="H7" s="5">
        <f t="shared" si="3"/>
        <v>3.6842105263157787E-2</v>
      </c>
      <c r="I7" s="5">
        <f t="shared" si="0"/>
        <v>3.9354584809125903E-4</v>
      </c>
      <c r="J7" s="5">
        <f t="shared" si="1"/>
        <v>2.4183796856105388E-3</v>
      </c>
      <c r="K7" s="5">
        <f t="shared" si="1"/>
        <v>1.7821782178217838E-2</v>
      </c>
      <c r="L7" s="5">
        <f t="shared" si="2"/>
        <v>8.7378640776698546E-3</v>
      </c>
      <c r="M7" s="4"/>
      <c r="N7" s="2"/>
      <c r="O7" s="2"/>
      <c r="P7" s="2"/>
      <c r="Q7" s="4"/>
      <c r="R7" s="2"/>
      <c r="S7" s="5"/>
      <c r="W7" s="4"/>
      <c r="Y7" s="3"/>
      <c r="Z7" s="3"/>
      <c r="AB7" s="3"/>
      <c r="AC7" s="3"/>
      <c r="AD7" s="3"/>
      <c r="AE7" s="3"/>
    </row>
    <row r="8" spans="1:31" x14ac:dyDescent="0.25">
      <c r="A8">
        <f t="shared" si="4"/>
        <v>5</v>
      </c>
      <c r="B8" s="4">
        <v>404.4</v>
      </c>
      <c r="C8" s="4">
        <v>251.6</v>
      </c>
      <c r="D8" s="4">
        <v>249.6</v>
      </c>
      <c r="E8" s="4">
        <v>103.4</v>
      </c>
      <c r="F8" s="4">
        <v>104.8</v>
      </c>
      <c r="G8" s="4"/>
      <c r="H8" s="5">
        <f t="shared" si="3"/>
        <v>2.6395939086294451E-2</v>
      </c>
      <c r="I8" s="5">
        <f t="shared" si="0"/>
        <v>-1.0228166797797034E-2</v>
      </c>
      <c r="J8" s="5">
        <f t="shared" si="1"/>
        <v>3.6188178528346882E-3</v>
      </c>
      <c r="K8" s="5">
        <f t="shared" si="1"/>
        <v>5.8365758754863606E-3</v>
      </c>
      <c r="L8" s="5">
        <f t="shared" si="2"/>
        <v>8.6621751684310411E-3</v>
      </c>
      <c r="M8" s="4"/>
      <c r="N8" s="2"/>
      <c r="O8" s="2"/>
      <c r="P8" s="2"/>
      <c r="Q8" s="4"/>
      <c r="R8" s="2"/>
      <c r="S8" s="5"/>
      <c r="W8" s="4"/>
      <c r="Y8" s="3"/>
      <c r="Z8" s="3"/>
      <c r="AB8" s="3"/>
      <c r="AC8" s="3"/>
      <c r="AD8" s="3"/>
      <c r="AE8" s="3"/>
    </row>
    <row r="9" spans="1:31" x14ac:dyDescent="0.25">
      <c r="A9">
        <f t="shared" si="4"/>
        <v>6</v>
      </c>
      <c r="B9" s="4">
        <v>420.5</v>
      </c>
      <c r="C9" s="4">
        <v>247.4</v>
      </c>
      <c r="D9" s="4">
        <v>250.8</v>
      </c>
      <c r="E9" s="4">
        <v>103.7</v>
      </c>
      <c r="F9" s="4">
        <v>105.7</v>
      </c>
      <c r="G9" s="4"/>
      <c r="H9" s="5">
        <f t="shared" si="3"/>
        <v>3.9812067260138528E-2</v>
      </c>
      <c r="I9" s="5">
        <f t="shared" si="0"/>
        <v>-1.6693163751987261E-2</v>
      </c>
      <c r="J9" s="5">
        <f t="shared" si="1"/>
        <v>4.8076923076922906E-3</v>
      </c>
      <c r="K9" s="5">
        <f t="shared" si="1"/>
        <v>2.9013539651836506E-3</v>
      </c>
      <c r="L9" s="5">
        <f t="shared" si="2"/>
        <v>8.5877862595420407E-3</v>
      </c>
      <c r="M9" s="4"/>
      <c r="N9" s="2"/>
      <c r="O9" s="2"/>
      <c r="P9" s="2"/>
      <c r="Q9" s="4"/>
      <c r="R9" s="2"/>
      <c r="S9" s="5"/>
      <c r="W9" s="4"/>
      <c r="Y9" s="3"/>
      <c r="Z9" s="3"/>
      <c r="AB9" s="3"/>
      <c r="AC9" s="3"/>
      <c r="AD9" s="3"/>
      <c r="AE9" s="3"/>
    </row>
    <row r="10" spans="1:31" x14ac:dyDescent="0.25">
      <c r="A10">
        <f t="shared" si="4"/>
        <v>7</v>
      </c>
      <c r="B10" s="4">
        <v>446</v>
      </c>
      <c r="C10" s="4">
        <v>252.5</v>
      </c>
      <c r="D10" s="4">
        <v>252.1</v>
      </c>
      <c r="E10" s="4">
        <v>107.3</v>
      </c>
      <c r="F10" s="4">
        <v>106.7</v>
      </c>
      <c r="G10" s="4"/>
      <c r="H10" s="5">
        <f t="shared" si="3"/>
        <v>6.0642092746730158E-2</v>
      </c>
      <c r="I10" s="5">
        <f t="shared" si="0"/>
        <v>2.0614389652384713E-2</v>
      </c>
      <c r="J10" s="5">
        <f t="shared" si="1"/>
        <v>5.1834130781498455E-3</v>
      </c>
      <c r="K10" s="5">
        <f t="shared" si="1"/>
        <v>3.4715525554483984E-2</v>
      </c>
      <c r="L10" s="5">
        <f t="shared" si="2"/>
        <v>9.4607379375590828E-3</v>
      </c>
      <c r="M10" s="4"/>
      <c r="N10" s="2"/>
      <c r="O10" s="2"/>
      <c r="P10" s="2"/>
      <c r="Q10" s="4"/>
      <c r="R10" s="2"/>
      <c r="S10" s="5"/>
      <c r="W10" s="4"/>
      <c r="Y10" s="3"/>
      <c r="Z10" s="3"/>
      <c r="AB10" s="3"/>
      <c r="AC10" s="3"/>
      <c r="AD10" s="3"/>
      <c r="AE10" s="3"/>
    </row>
    <row r="11" spans="1:31" x14ac:dyDescent="0.25">
      <c r="A11">
        <f t="shared" si="4"/>
        <v>8</v>
      </c>
      <c r="B11" s="4">
        <v>454.1</v>
      </c>
      <c r="C11" s="4">
        <v>257.89999999999998</v>
      </c>
      <c r="D11" s="4">
        <v>253.2</v>
      </c>
      <c r="E11" s="4">
        <v>108.3</v>
      </c>
      <c r="F11" s="4">
        <v>107.7</v>
      </c>
      <c r="G11" s="4"/>
      <c r="H11" s="5">
        <f t="shared" si="3"/>
        <v>1.8161434977578494E-2</v>
      </c>
      <c r="I11" s="5">
        <f t="shared" si="0"/>
        <v>2.1386138613861405E-2</v>
      </c>
      <c r="J11" s="5">
        <f t="shared" si="1"/>
        <v>4.363347877826218E-3</v>
      </c>
      <c r="K11" s="5">
        <f t="shared" si="1"/>
        <v>9.3196644920783278E-3</v>
      </c>
      <c r="L11" s="5">
        <f t="shared" si="2"/>
        <v>9.3720712277414187E-3</v>
      </c>
      <c r="M11" s="4"/>
      <c r="N11" s="2"/>
      <c r="O11" s="2"/>
      <c r="P11" s="2"/>
      <c r="Q11" s="4"/>
      <c r="R11" s="2"/>
      <c r="S11" s="5"/>
      <c r="W11" s="4"/>
      <c r="Y11" s="3"/>
      <c r="Z11" s="3"/>
      <c r="AB11" s="3"/>
      <c r="AC11" s="3"/>
      <c r="AD11" s="3"/>
      <c r="AE11" s="3"/>
    </row>
    <row r="12" spans="1:31" x14ac:dyDescent="0.25">
      <c r="A12">
        <f t="shared" si="4"/>
        <v>9</v>
      </c>
      <c r="B12" s="4">
        <v>459.6</v>
      </c>
      <c r="C12" s="4">
        <v>266.39999999999998</v>
      </c>
      <c r="D12" s="4">
        <v>254.5</v>
      </c>
      <c r="E12" s="4">
        <v>113.5</v>
      </c>
      <c r="F12" s="4">
        <v>108.7</v>
      </c>
      <c r="G12" s="4"/>
      <c r="H12" s="5">
        <f t="shared" si="3"/>
        <v>1.2111869632239536E-2</v>
      </c>
      <c r="I12" s="5">
        <f t="shared" si="0"/>
        <v>3.2958511050794836E-2</v>
      </c>
      <c r="J12" s="5">
        <f t="shared" si="1"/>
        <v>5.1342812006318628E-3</v>
      </c>
      <c r="K12" s="5">
        <f t="shared" si="1"/>
        <v>4.8014773776546615E-2</v>
      </c>
      <c r="L12" s="5">
        <f t="shared" si="2"/>
        <v>9.2850510677808806E-3</v>
      </c>
      <c r="M12" s="4"/>
      <c r="N12" s="2"/>
      <c r="O12" s="2"/>
      <c r="P12" s="2"/>
      <c r="Q12" s="4"/>
      <c r="R12" s="2"/>
      <c r="S12" s="5"/>
      <c r="W12" s="4"/>
      <c r="Y12" s="3"/>
      <c r="Z12" s="3"/>
      <c r="AB12" s="3"/>
      <c r="AC12" s="3"/>
      <c r="AD12" s="3"/>
      <c r="AE12" s="3"/>
    </row>
    <row r="13" spans="1:31" x14ac:dyDescent="0.25">
      <c r="A13">
        <f t="shared" si="4"/>
        <v>10</v>
      </c>
      <c r="B13" s="4">
        <v>489.3</v>
      </c>
      <c r="C13" s="4">
        <v>273.3</v>
      </c>
      <c r="D13" s="4">
        <v>254.9</v>
      </c>
      <c r="E13" s="4">
        <v>108.3</v>
      </c>
      <c r="F13" s="4">
        <v>109.7</v>
      </c>
      <c r="G13" s="4"/>
      <c r="H13" s="5">
        <f t="shared" si="3"/>
        <v>6.4621409921671091E-2</v>
      </c>
      <c r="I13" s="5">
        <f t="shared" si="0"/>
        <v>2.5900900900901025E-2</v>
      </c>
      <c r="J13" s="5">
        <f t="shared" si="1"/>
        <v>1.5717092337916849E-3</v>
      </c>
      <c r="K13" s="5">
        <f t="shared" si="1"/>
        <v>-4.5814977973568261E-2</v>
      </c>
      <c r="L13" s="5">
        <f t="shared" si="2"/>
        <v>9.1996320147194055E-3</v>
      </c>
      <c r="M13" s="4"/>
      <c r="N13" s="2"/>
      <c r="O13" s="2"/>
      <c r="P13" s="2"/>
      <c r="Q13" s="4"/>
      <c r="R13" s="2"/>
      <c r="S13" s="5"/>
      <c r="W13" s="4"/>
      <c r="Y13" s="3"/>
      <c r="Z13" s="3"/>
      <c r="AB13" s="3"/>
      <c r="AC13" s="3"/>
      <c r="AD13" s="3"/>
      <c r="AE13" s="3"/>
    </row>
    <row r="14" spans="1:31" x14ac:dyDescent="0.25">
      <c r="A14">
        <f t="shared" si="4"/>
        <v>11</v>
      </c>
      <c r="B14" s="4">
        <v>461.6</v>
      </c>
      <c r="C14" s="4">
        <v>275.89999999999998</v>
      </c>
      <c r="D14" s="4">
        <v>256</v>
      </c>
      <c r="E14" s="4">
        <v>113.5</v>
      </c>
      <c r="F14" s="4">
        <v>110.6</v>
      </c>
      <c r="G14" s="4"/>
      <c r="H14" s="5">
        <f t="shared" si="3"/>
        <v>-5.6611485796035144E-2</v>
      </c>
      <c r="I14" s="5">
        <f t="shared" si="0"/>
        <v>9.5133552872299632E-3</v>
      </c>
      <c r="J14" s="5">
        <f t="shared" si="1"/>
        <v>4.3154178109061636E-3</v>
      </c>
      <c r="K14" s="5">
        <f t="shared" si="1"/>
        <v>4.8014773776546615E-2</v>
      </c>
      <c r="L14" s="5">
        <f t="shared" si="2"/>
        <v>8.2041932543299723E-3</v>
      </c>
      <c r="M14" s="4"/>
      <c r="N14" s="2"/>
      <c r="O14" s="2"/>
      <c r="P14" s="2"/>
      <c r="Q14" s="4"/>
      <c r="R14" s="2"/>
      <c r="S14" s="5"/>
      <c r="W14" s="4"/>
      <c r="Y14" s="3"/>
      <c r="Z14" s="3"/>
      <c r="AB14" s="3"/>
      <c r="AC14" s="3"/>
      <c r="AD14" s="3"/>
      <c r="AE14" s="3"/>
    </row>
    <row r="15" spans="1:31" x14ac:dyDescent="0.25">
      <c r="A15">
        <f t="shared" si="4"/>
        <v>12</v>
      </c>
      <c r="B15" s="4">
        <v>468.5</v>
      </c>
      <c r="C15" s="4">
        <v>283</v>
      </c>
      <c r="D15" s="4">
        <v>256.39999999999998</v>
      </c>
      <c r="E15" s="4">
        <v>111.9</v>
      </c>
      <c r="F15" s="4">
        <v>111.7</v>
      </c>
      <c r="G15" s="4"/>
      <c r="H15" s="5">
        <f t="shared" si="3"/>
        <v>1.4948006932409053E-2</v>
      </c>
      <c r="I15" s="5">
        <f t="shared" si="0"/>
        <v>2.5733961580282738E-2</v>
      </c>
      <c r="J15" s="5">
        <f t="shared" si="1"/>
        <v>1.5624999999999112E-3</v>
      </c>
      <c r="K15" s="5">
        <f t="shared" si="1"/>
        <v>-1.4096916299559448E-2</v>
      </c>
      <c r="L15" s="5">
        <f t="shared" si="2"/>
        <v>9.9457504520796824E-3</v>
      </c>
      <c r="M15" s="4"/>
      <c r="N15" s="2"/>
      <c r="O15" s="2"/>
      <c r="P15" s="2"/>
      <c r="Q15" s="4"/>
      <c r="R15" s="2"/>
      <c r="S15" s="5"/>
      <c r="W15" s="4"/>
      <c r="Y15" s="3"/>
      <c r="Z15" s="3"/>
      <c r="AB15" s="3"/>
      <c r="AC15" s="3"/>
      <c r="AD15" s="3"/>
      <c r="AE15" s="3"/>
    </row>
    <row r="16" spans="1:31" x14ac:dyDescent="0.25">
      <c r="A16">
        <f t="shared" si="4"/>
        <v>13</v>
      </c>
      <c r="B16" s="4">
        <v>464.6</v>
      </c>
      <c r="C16" s="4">
        <v>283.39999999999998</v>
      </c>
      <c r="D16" s="4">
        <v>25.69</v>
      </c>
      <c r="E16" s="4">
        <v>115.2</v>
      </c>
      <c r="F16" s="4">
        <v>12.6</v>
      </c>
      <c r="G16" s="4"/>
      <c r="H16" s="5">
        <f t="shared" si="3"/>
        <v>-8.3244397011739135E-3</v>
      </c>
      <c r="I16" s="5">
        <f t="shared" si="0"/>
        <v>1.4134275618373771E-3</v>
      </c>
      <c r="J16" s="5">
        <f t="shared" si="1"/>
        <v>-0.89980499219968801</v>
      </c>
      <c r="K16" s="5">
        <f t="shared" si="1"/>
        <v>2.9490616621983934E-2</v>
      </c>
      <c r="L16" s="5">
        <f t="shared" si="2"/>
        <v>-0.88719785138764551</v>
      </c>
      <c r="M16" s="4"/>
      <c r="N16" s="2"/>
      <c r="O16" s="2"/>
      <c r="P16" s="2"/>
      <c r="Q16" s="4"/>
      <c r="R16" s="2"/>
      <c r="S16" s="5"/>
      <c r="W16" s="4"/>
      <c r="Y16" s="3"/>
      <c r="Z16" s="3"/>
      <c r="AB16" s="3"/>
      <c r="AC16" s="3"/>
      <c r="AD16" s="3"/>
      <c r="AE16" s="3"/>
    </row>
    <row r="17" spans="1:31" x14ac:dyDescent="0.25">
      <c r="A17">
        <f t="shared" si="4"/>
        <v>14</v>
      </c>
      <c r="B17" s="4">
        <v>478.3</v>
      </c>
      <c r="C17" s="4">
        <v>278.89999999999998</v>
      </c>
      <c r="D17" s="4">
        <v>258.10000000000002</v>
      </c>
      <c r="E17" s="4">
        <v>119</v>
      </c>
      <c r="F17" s="4">
        <v>113.6</v>
      </c>
      <c r="G17" s="4"/>
      <c r="H17" s="5">
        <f t="shared" si="3"/>
        <v>2.9487731381833804E-2</v>
      </c>
      <c r="I17" s="5">
        <f t="shared" si="0"/>
        <v>-1.5878616796047962E-2</v>
      </c>
      <c r="J17" s="5">
        <f t="shared" si="1"/>
        <v>9.0467107824056061</v>
      </c>
      <c r="K17" s="5">
        <f t="shared" si="1"/>
        <v>3.298611111111116E-2</v>
      </c>
      <c r="L17" s="5">
        <f t="shared" si="2"/>
        <v>8.0158730158730158</v>
      </c>
      <c r="M17" s="4"/>
      <c r="N17" s="2"/>
      <c r="O17" s="2"/>
      <c r="P17" s="2"/>
      <c r="Q17" s="4"/>
      <c r="R17" s="2"/>
      <c r="S17" s="5"/>
      <c r="W17" s="4"/>
      <c r="Y17" s="3"/>
      <c r="Z17" s="3"/>
      <c r="AB17" s="3"/>
      <c r="AC17" s="3"/>
      <c r="AD17" s="3"/>
      <c r="AE17" s="3"/>
    </row>
    <row r="18" spans="1:31" x14ac:dyDescent="0.25">
      <c r="A18">
        <f t="shared" si="4"/>
        <v>15</v>
      </c>
      <c r="B18" s="4">
        <v>478.4</v>
      </c>
      <c r="C18" s="4">
        <v>279.39999999999998</v>
      </c>
      <c r="D18" s="4">
        <v>259.2</v>
      </c>
      <c r="E18" s="4">
        <v>123.8</v>
      </c>
      <c r="F18" s="4">
        <v>114.5</v>
      </c>
      <c r="G18" s="4"/>
      <c r="H18" s="5">
        <f t="shared" si="3"/>
        <v>2.0907380305246193E-4</v>
      </c>
      <c r="I18" s="5">
        <f t="shared" si="0"/>
        <v>1.7927572606668551E-3</v>
      </c>
      <c r="J18" s="5">
        <f t="shared" si="1"/>
        <v>4.2619139868267375E-3</v>
      </c>
      <c r="K18" s="5">
        <f t="shared" si="1"/>
        <v>4.0336134453781591E-2</v>
      </c>
      <c r="L18" s="5">
        <f t="shared" si="2"/>
        <v>7.9225352112677339E-3</v>
      </c>
      <c r="M18" s="4"/>
      <c r="N18" s="2"/>
      <c r="O18" s="2"/>
      <c r="P18" s="2"/>
      <c r="Q18" s="4"/>
      <c r="R18" s="2"/>
      <c r="S18" s="5"/>
      <c r="W18" s="4"/>
      <c r="Y18" s="3"/>
      <c r="Z18" s="3"/>
      <c r="AB18" s="3"/>
      <c r="AC18" s="3"/>
      <c r="AD18" s="3"/>
      <c r="AE18" s="3"/>
    </row>
    <row r="19" spans="1:31" x14ac:dyDescent="0.25">
      <c r="A19">
        <f t="shared" si="4"/>
        <v>16</v>
      </c>
      <c r="B19" s="4">
        <v>474.7</v>
      </c>
      <c r="C19" s="4">
        <v>281.3</v>
      </c>
      <c r="D19" s="4">
        <v>259.89999999999998</v>
      </c>
      <c r="E19" s="4">
        <v>124.8</v>
      </c>
      <c r="F19" s="4">
        <v>115.5</v>
      </c>
      <c r="G19" s="4"/>
      <c r="H19" s="5">
        <f t="shared" si="3"/>
        <v>-7.7341137123745352E-3</v>
      </c>
      <c r="I19" s="5">
        <f t="shared" si="0"/>
        <v>6.8002863278455727E-3</v>
      </c>
      <c r="J19" s="5">
        <f t="shared" si="1"/>
        <v>2.700617283950546E-3</v>
      </c>
      <c r="K19" s="5">
        <f t="shared" si="1"/>
        <v>8.0775444264944429E-3</v>
      </c>
      <c r="L19" s="5">
        <f t="shared" si="2"/>
        <v>8.733624454148492E-3</v>
      </c>
      <c r="M19" s="4"/>
      <c r="N19" s="2"/>
      <c r="O19" s="2"/>
      <c r="P19" s="2"/>
      <c r="Q19" s="4"/>
      <c r="R19" s="2"/>
      <c r="S19" s="5"/>
      <c r="W19" s="4"/>
      <c r="Y19" s="3"/>
      <c r="Z19" s="3"/>
      <c r="AB19" s="3"/>
      <c r="AC19" s="3"/>
      <c r="AD19" s="3"/>
      <c r="AE19" s="3"/>
    </row>
    <row r="20" spans="1:31" x14ac:dyDescent="0.25">
      <c r="A20">
        <f t="shared" si="4"/>
        <v>17</v>
      </c>
      <c r="B20" s="4">
        <v>494.8</v>
      </c>
      <c r="C20" s="4">
        <v>284</v>
      </c>
      <c r="D20" s="4">
        <v>259.89999999999998</v>
      </c>
      <c r="E20" s="4">
        <v>131</v>
      </c>
      <c r="F20" s="4">
        <v>116.3</v>
      </c>
      <c r="G20" s="4"/>
      <c r="H20" s="5">
        <f t="shared" si="3"/>
        <v>4.2342532125553056E-2</v>
      </c>
      <c r="I20" s="5">
        <f t="shared" si="0"/>
        <v>9.5982936366867389E-3</v>
      </c>
      <c r="J20" s="5">
        <f t="shared" si="1"/>
        <v>0</v>
      </c>
      <c r="K20" s="5">
        <f t="shared" si="1"/>
        <v>4.9679487179487225E-2</v>
      </c>
      <c r="L20" s="5">
        <f t="shared" si="2"/>
        <v>6.9264069264070027E-3</v>
      </c>
      <c r="M20" s="4"/>
      <c r="N20" s="2"/>
      <c r="O20" s="2"/>
      <c r="P20" s="2"/>
      <c r="Q20" s="4"/>
      <c r="R20" s="2"/>
      <c r="S20" s="5"/>
      <c r="W20" s="4"/>
      <c r="Y20" s="3"/>
      <c r="Z20" s="3"/>
      <c r="AB20" s="3"/>
      <c r="AC20" s="3"/>
      <c r="AD20" s="3"/>
      <c r="AE20" s="3"/>
    </row>
    <row r="21" spans="1:31" x14ac:dyDescent="0.25">
      <c r="A21">
        <f t="shared" si="4"/>
        <v>18</v>
      </c>
      <c r="B21" s="4">
        <v>463.2</v>
      </c>
      <c r="C21" s="4">
        <v>283.10000000000002</v>
      </c>
      <c r="D21" s="4">
        <v>260.8</v>
      </c>
      <c r="E21" s="4">
        <v>124.8</v>
      </c>
      <c r="F21" s="4">
        <v>117.2</v>
      </c>
      <c r="G21" s="4"/>
      <c r="H21" s="5">
        <f t="shared" si="3"/>
        <v>-6.3864187550525475E-2</v>
      </c>
      <c r="I21" s="5">
        <f t="shared" si="0"/>
        <v>-3.1690140845069825E-3</v>
      </c>
      <c r="J21" s="5">
        <f t="shared" si="1"/>
        <v>3.4628703347443501E-3</v>
      </c>
      <c r="K21" s="5">
        <f t="shared" si="1"/>
        <v>-4.7328244274809195E-2</v>
      </c>
      <c r="L21" s="5">
        <f t="shared" si="2"/>
        <v>7.7386070507308169E-3</v>
      </c>
      <c r="M21" s="4"/>
      <c r="N21" s="2"/>
      <c r="O21" s="2"/>
      <c r="P21" s="2"/>
      <c r="Q21" s="4"/>
      <c r="R21" s="2"/>
      <c r="S21" s="5"/>
      <c r="W21" s="4"/>
      <c r="Y21" s="3"/>
      <c r="Z21" s="3"/>
      <c r="AB21" s="3"/>
      <c r="AC21" s="3"/>
      <c r="AD21" s="3"/>
      <c r="AE21" s="3"/>
    </row>
    <row r="22" spans="1:31" x14ac:dyDescent="0.25">
      <c r="A22">
        <f t="shared" si="4"/>
        <v>19</v>
      </c>
      <c r="B22" s="4">
        <v>462.8</v>
      </c>
      <c r="C22" s="4">
        <v>286.3</v>
      </c>
      <c r="D22" s="4">
        <v>261.39999999999998</v>
      </c>
      <c r="E22" s="4">
        <v>128.4</v>
      </c>
      <c r="F22" s="4">
        <v>118.1</v>
      </c>
      <c r="G22" s="4"/>
      <c r="H22" s="5">
        <f t="shared" si="3"/>
        <v>-8.6355785837644028E-4</v>
      </c>
      <c r="I22" s="5">
        <f t="shared" si="0"/>
        <v>1.13034263511127E-2</v>
      </c>
      <c r="J22" s="5">
        <f t="shared" si="1"/>
        <v>2.3006134969323355E-3</v>
      </c>
      <c r="K22" s="5">
        <f t="shared" si="1"/>
        <v>2.8846153846153966E-2</v>
      </c>
      <c r="L22" s="5">
        <f t="shared" si="2"/>
        <v>7.6791808873719614E-3</v>
      </c>
      <c r="M22" s="4"/>
      <c r="N22" s="2"/>
      <c r="O22" s="2"/>
      <c r="P22" s="2"/>
      <c r="Q22" s="4"/>
      <c r="R22" s="2"/>
      <c r="S22" s="5"/>
      <c r="W22" s="4"/>
      <c r="Y22" s="3"/>
      <c r="Z22" s="3"/>
      <c r="AB22" s="3"/>
      <c r="AC22" s="3"/>
      <c r="AD22" s="3"/>
      <c r="AE22" s="3"/>
    </row>
    <row r="23" spans="1:31" x14ac:dyDescent="0.25">
      <c r="A23">
        <f t="shared" si="4"/>
        <v>20</v>
      </c>
      <c r="B23" s="4">
        <v>504.1</v>
      </c>
      <c r="C23" s="4">
        <v>284</v>
      </c>
      <c r="D23" s="4">
        <v>261.8</v>
      </c>
      <c r="E23" s="4">
        <v>132.69999999999999</v>
      </c>
      <c r="F23" s="4">
        <v>118.9</v>
      </c>
      <c r="G23" s="4"/>
      <c r="H23" s="5">
        <f t="shared" si="3"/>
        <v>8.9239412273120156E-2</v>
      </c>
      <c r="I23" s="5">
        <f t="shared" si="0"/>
        <v>-8.0335312609152165E-3</v>
      </c>
      <c r="J23" s="5">
        <f t="shared" si="1"/>
        <v>1.5302218821731106E-3</v>
      </c>
      <c r="K23" s="5">
        <f t="shared" si="1"/>
        <v>3.3489096573208643E-2</v>
      </c>
      <c r="L23" s="5">
        <f t="shared" si="2"/>
        <v>6.7739204064354297E-3</v>
      </c>
      <c r="M23" s="4"/>
      <c r="N23" s="2"/>
      <c r="O23" s="2"/>
      <c r="P23" s="2"/>
      <c r="Q23" s="4"/>
      <c r="R23" s="2"/>
      <c r="S23" s="5"/>
      <c r="W23" s="4"/>
      <c r="Y23" s="3"/>
      <c r="Z23" s="3"/>
      <c r="AB23" s="3"/>
      <c r="AC23" s="3"/>
      <c r="AD23" s="3"/>
      <c r="AE23" s="3"/>
    </row>
    <row r="24" spans="1:31" x14ac:dyDescent="0.25">
      <c r="A24">
        <f t="shared" si="4"/>
        <v>21</v>
      </c>
      <c r="B24" s="4">
        <v>495.7</v>
      </c>
      <c r="C24" s="4">
        <v>277.39999999999998</v>
      </c>
      <c r="D24" s="4">
        <v>261.7</v>
      </c>
      <c r="E24" s="4">
        <v>131</v>
      </c>
      <c r="F24" s="4">
        <v>119.8</v>
      </c>
      <c r="G24" s="4"/>
      <c r="H24" s="5">
        <f t="shared" si="3"/>
        <v>-1.6663360444356345E-2</v>
      </c>
      <c r="I24" s="5">
        <f t="shared" si="0"/>
        <v>-2.323943661971839E-2</v>
      </c>
      <c r="J24" s="5">
        <f t="shared" si="1"/>
        <v>-3.8197097020631343E-4</v>
      </c>
      <c r="K24" s="5">
        <f t="shared" si="1"/>
        <v>-1.2810851544837853E-2</v>
      </c>
      <c r="L24" s="5">
        <f t="shared" si="2"/>
        <v>7.569386038687842E-3</v>
      </c>
      <c r="M24" s="4"/>
      <c r="N24" s="2"/>
      <c r="O24" s="2"/>
      <c r="P24" s="2"/>
      <c r="Q24" s="2"/>
      <c r="R24" s="2"/>
      <c r="S24" s="5"/>
      <c r="W24" s="4"/>
      <c r="Y24" s="3"/>
      <c r="Z24" s="3"/>
      <c r="AB24" s="3"/>
      <c r="AC24" s="3"/>
      <c r="AD24" s="3"/>
      <c r="AE24" s="3"/>
    </row>
    <row r="25" spans="1:31" x14ac:dyDescent="0.25">
      <c r="A25">
        <f t="shared" si="4"/>
        <v>22</v>
      </c>
      <c r="B25" s="4">
        <v>508.9</v>
      </c>
      <c r="C25" s="4">
        <v>285.5</v>
      </c>
      <c r="D25" s="4">
        <v>262.5</v>
      </c>
      <c r="E25" s="4">
        <v>130.69999999999999</v>
      </c>
      <c r="F25" s="4">
        <v>120.7</v>
      </c>
      <c r="G25" s="4"/>
      <c r="H25" s="5">
        <f t="shared" si="3"/>
        <v>2.6629009481541122E-2</v>
      </c>
      <c r="I25" s="5">
        <f t="shared" si="0"/>
        <v>2.9199711607786671E-2</v>
      </c>
      <c r="J25" s="5">
        <f t="shared" si="1"/>
        <v>3.0569354222391709E-3</v>
      </c>
      <c r="K25" s="5">
        <f t="shared" ref="K25:K43" si="5">E25/E24-1</f>
        <v>-2.2900763358779663E-3</v>
      </c>
      <c r="L25" s="5">
        <f t="shared" si="2"/>
        <v>7.5125208681134925E-3</v>
      </c>
      <c r="M25" s="4"/>
      <c r="N25" s="2"/>
      <c r="O25" s="2"/>
      <c r="P25" s="2"/>
      <c r="Q25" s="2"/>
      <c r="R25" s="2"/>
      <c r="S25" s="5"/>
      <c r="W25" s="4"/>
      <c r="Y25" s="3"/>
      <c r="Z25" s="3"/>
      <c r="AB25" s="3"/>
      <c r="AC25" s="3"/>
      <c r="AD25" s="3"/>
      <c r="AE25" s="3"/>
    </row>
    <row r="26" spans="1:31" x14ac:dyDescent="0.25">
      <c r="A26">
        <f t="shared" si="4"/>
        <v>23</v>
      </c>
      <c r="B26" s="4">
        <v>532.5</v>
      </c>
      <c r="C26" s="4">
        <v>291.8</v>
      </c>
      <c r="D26" s="4">
        <v>263</v>
      </c>
      <c r="E26" s="4">
        <v>134</v>
      </c>
      <c r="F26" s="4">
        <v>121.6</v>
      </c>
      <c r="G26" s="4"/>
      <c r="H26" s="5">
        <f t="shared" si="3"/>
        <v>4.6374533307133037E-2</v>
      </c>
      <c r="I26" s="5">
        <f t="shared" si="0"/>
        <v>2.2066549912434397E-2</v>
      </c>
      <c r="J26" s="5">
        <f t="shared" si="1"/>
        <v>1.9047619047618536E-3</v>
      </c>
      <c r="K26" s="5">
        <f t="shared" si="5"/>
        <v>2.5248661055853105E-2</v>
      </c>
      <c r="L26" s="5">
        <f t="shared" si="2"/>
        <v>7.4565037282516844E-3</v>
      </c>
      <c r="M26" s="4"/>
      <c r="N26" s="2"/>
      <c r="O26" s="2"/>
      <c r="P26" s="2"/>
      <c r="Q26" s="2"/>
      <c r="R26" s="2"/>
      <c r="S26" s="5"/>
      <c r="W26" s="4"/>
      <c r="Y26" s="3"/>
      <c r="Z26" s="3"/>
      <c r="AB26" s="3"/>
      <c r="AC26" s="3"/>
      <c r="AD26" s="3"/>
      <c r="AE26" s="3"/>
    </row>
    <row r="27" spans="1:31" x14ac:dyDescent="0.25">
      <c r="A27">
        <f t="shared" si="4"/>
        <v>24</v>
      </c>
      <c r="B27" s="4">
        <v>570.29999999999995</v>
      </c>
      <c r="C27" s="4">
        <v>292.7</v>
      </c>
      <c r="D27" s="4">
        <v>262.89999999999998</v>
      </c>
      <c r="E27" s="4">
        <v>136.4</v>
      </c>
      <c r="F27" s="4">
        <v>122.5</v>
      </c>
      <c r="G27" s="4"/>
      <c r="H27" s="5">
        <f t="shared" si="3"/>
        <v>7.0985915492957741E-2</v>
      </c>
      <c r="I27" s="5">
        <f t="shared" si="0"/>
        <v>3.0843043180259766E-3</v>
      </c>
      <c r="J27" s="5">
        <f t="shared" si="1"/>
        <v>-3.8022813688221024E-4</v>
      </c>
      <c r="K27" s="5">
        <f t="shared" si="5"/>
        <v>1.7910447761193993E-2</v>
      </c>
      <c r="L27" s="5">
        <f t="shared" si="2"/>
        <v>7.4013157894736725E-3</v>
      </c>
      <c r="M27" s="4"/>
      <c r="N27" s="2"/>
      <c r="O27" s="2"/>
      <c r="P27" s="2"/>
      <c r="Q27" s="2"/>
      <c r="R27" s="2"/>
      <c r="S27" s="5"/>
      <c r="W27" s="4"/>
      <c r="Y27" s="3"/>
      <c r="Z27" s="3"/>
      <c r="AB27" s="3"/>
      <c r="AC27" s="3"/>
      <c r="AD27" s="3"/>
      <c r="AE27" s="3"/>
    </row>
    <row r="28" spans="1:31" x14ac:dyDescent="0.25">
      <c r="A28">
        <f t="shared" si="4"/>
        <v>25</v>
      </c>
      <c r="B28" s="4">
        <v>608.4</v>
      </c>
      <c r="C28" s="4">
        <v>299.89999999999998</v>
      </c>
      <c r="D28" s="4">
        <v>262.8</v>
      </c>
      <c r="E28" s="4">
        <v>137.19999999999999</v>
      </c>
      <c r="F28" s="4">
        <v>123.3</v>
      </c>
      <c r="G28" s="4"/>
      <c r="H28" s="5">
        <f t="shared" si="3"/>
        <v>6.6806943713834777E-2</v>
      </c>
      <c r="I28" s="5">
        <f t="shared" si="0"/>
        <v>2.4598565083703505E-2</v>
      </c>
      <c r="J28" s="5">
        <f t="shared" si="1"/>
        <v>-3.8037276530988873E-4</v>
      </c>
      <c r="K28" s="5">
        <f t="shared" si="5"/>
        <v>5.8651026392959604E-3</v>
      </c>
      <c r="L28" s="5">
        <f t="shared" si="2"/>
        <v>6.5306122448980375E-3</v>
      </c>
      <c r="M28" s="4"/>
      <c r="N28" s="2"/>
      <c r="O28" s="2"/>
      <c r="P28" s="2"/>
      <c r="Q28" s="2"/>
      <c r="R28" s="2"/>
      <c r="S28" s="5"/>
      <c r="W28" s="4"/>
      <c r="Y28" s="3"/>
      <c r="Z28" s="3"/>
      <c r="AB28" s="3"/>
      <c r="AC28" s="3"/>
      <c r="AD28" s="3"/>
      <c r="AE28" s="3"/>
    </row>
    <row r="29" spans="1:31" x14ac:dyDescent="0.25">
      <c r="A29">
        <f t="shared" si="4"/>
        <v>26</v>
      </c>
      <c r="B29" s="4">
        <v>552.1</v>
      </c>
      <c r="C29" s="4">
        <v>311.7</v>
      </c>
      <c r="D29" s="4">
        <v>262.8</v>
      </c>
      <c r="E29" s="4">
        <v>140</v>
      </c>
      <c r="F29" s="4">
        <v>124.2</v>
      </c>
      <c r="G29" s="4"/>
      <c r="H29" s="5">
        <f t="shared" si="3"/>
        <v>-9.2537804076265551E-2</v>
      </c>
      <c r="I29" s="5">
        <f t="shared" si="0"/>
        <v>3.9346448816272028E-2</v>
      </c>
      <c r="J29" s="5">
        <f t="shared" si="1"/>
        <v>0</v>
      </c>
      <c r="K29" s="5">
        <f t="shared" si="5"/>
        <v>2.0408163265306145E-2</v>
      </c>
      <c r="L29" s="5">
        <f t="shared" si="2"/>
        <v>7.2992700729928028E-3</v>
      </c>
      <c r="M29" s="4"/>
      <c r="N29" s="2"/>
      <c r="O29" s="2"/>
      <c r="P29" s="2"/>
      <c r="Q29" s="2"/>
      <c r="R29" s="2"/>
      <c r="S29" s="5"/>
      <c r="W29" s="4"/>
      <c r="Y29" s="3"/>
      <c r="Z29" s="3"/>
      <c r="AB29" s="3"/>
      <c r="AC29" s="3"/>
      <c r="AD29" s="3"/>
      <c r="AE29" s="3"/>
    </row>
    <row r="30" spans="1:31" x14ac:dyDescent="0.25">
      <c r="A30">
        <f t="shared" si="4"/>
        <v>27</v>
      </c>
      <c r="B30" s="4">
        <v>568.70000000000005</v>
      </c>
      <c r="C30" s="4">
        <v>315</v>
      </c>
      <c r="D30" s="4">
        <v>263.5</v>
      </c>
      <c r="E30" s="4">
        <v>142.4</v>
      </c>
      <c r="F30" s="4">
        <v>125</v>
      </c>
      <c r="G30" s="4"/>
      <c r="H30" s="5">
        <f t="shared" si="3"/>
        <v>3.006701684477453E-2</v>
      </c>
      <c r="I30" s="5">
        <f t="shared" si="0"/>
        <v>1.0587102983638186E-2</v>
      </c>
      <c r="J30" s="5">
        <f t="shared" si="1"/>
        <v>2.6636225266361002E-3</v>
      </c>
      <c r="K30" s="5">
        <f t="shared" si="5"/>
        <v>1.7142857142857126E-2</v>
      </c>
      <c r="L30" s="5">
        <f t="shared" si="2"/>
        <v>6.441223832528209E-3</v>
      </c>
      <c r="M30" s="4"/>
      <c r="N30" s="2"/>
      <c r="O30" s="2"/>
      <c r="P30" s="2"/>
      <c r="Q30" s="2"/>
      <c r="R30" s="2"/>
      <c r="S30" s="5"/>
      <c r="W30" s="4"/>
      <c r="Y30" s="3"/>
      <c r="Z30" s="3"/>
      <c r="AB30" s="3"/>
      <c r="AC30" s="3"/>
      <c r="AD30" s="3"/>
      <c r="AE30" s="3"/>
    </row>
    <row r="31" spans="1:31" x14ac:dyDescent="0.25">
      <c r="A31">
        <f t="shared" si="4"/>
        <v>28</v>
      </c>
      <c r="B31" s="4">
        <v>580.9</v>
      </c>
      <c r="C31" s="4">
        <v>322.8</v>
      </c>
      <c r="D31" s="4">
        <v>264</v>
      </c>
      <c r="E31" s="4">
        <v>142.69999999999999</v>
      </c>
      <c r="F31" s="4">
        <v>125.8</v>
      </c>
      <c r="G31" s="4"/>
      <c r="H31" s="5">
        <f t="shared" si="3"/>
        <v>2.1452435378934265E-2</v>
      </c>
      <c r="I31" s="5">
        <f t="shared" si="0"/>
        <v>2.4761904761904763E-2</v>
      </c>
      <c r="J31" s="5">
        <f t="shared" si="1"/>
        <v>1.8975332068311701E-3</v>
      </c>
      <c r="K31" s="5">
        <f t="shared" si="5"/>
        <v>2.1067415730335881E-3</v>
      </c>
      <c r="L31" s="5">
        <f t="shared" si="2"/>
        <v>6.3999999999999613E-3</v>
      </c>
      <c r="M31" s="4"/>
      <c r="N31" s="2"/>
      <c r="O31" s="2"/>
      <c r="P31" s="2"/>
      <c r="Q31" s="2"/>
      <c r="R31" s="2"/>
      <c r="S31" s="5"/>
      <c r="W31" s="4"/>
      <c r="Y31" s="3"/>
      <c r="Z31" s="3"/>
      <c r="AB31" s="3"/>
      <c r="AC31" s="3"/>
      <c r="AD31" s="3"/>
      <c r="AE31" s="3"/>
    </row>
    <row r="32" spans="1:31" x14ac:dyDescent="0.25">
      <c r="A32">
        <f t="shared" si="4"/>
        <v>29</v>
      </c>
      <c r="B32" s="4">
        <v>558.20000000000005</v>
      </c>
      <c r="C32" s="4">
        <v>314.8</v>
      </c>
      <c r="D32" s="4">
        <v>263.8</v>
      </c>
      <c r="E32" s="4">
        <v>150.6</v>
      </c>
      <c r="F32" s="4">
        <v>126.6</v>
      </c>
      <c r="G32" s="4"/>
      <c r="H32" s="5">
        <f t="shared" si="3"/>
        <v>-3.9077293854363759E-2</v>
      </c>
      <c r="I32" s="5">
        <f t="shared" si="0"/>
        <v>-2.4783147459727428E-2</v>
      </c>
      <c r="J32" s="5">
        <f t="shared" si="1"/>
        <v>-7.575757575757347E-4</v>
      </c>
      <c r="K32" s="5">
        <f t="shared" si="5"/>
        <v>5.5360896986685448E-2</v>
      </c>
      <c r="L32" s="5">
        <f t="shared" si="2"/>
        <v>6.3593004769475492E-3</v>
      </c>
      <c r="M32" s="4"/>
      <c r="N32" s="2"/>
      <c r="O32" s="2"/>
      <c r="P32" s="2"/>
      <c r="Q32" s="2"/>
      <c r="R32" s="2"/>
      <c r="S32" s="5"/>
      <c r="W32" s="4"/>
      <c r="Y32" s="3"/>
      <c r="Z32" s="3"/>
      <c r="AB32" s="3"/>
      <c r="AC32" s="3"/>
      <c r="AD32" s="3"/>
      <c r="AE32" s="3"/>
    </row>
    <row r="33" spans="1:31" x14ac:dyDescent="0.25">
      <c r="A33">
        <f t="shared" si="4"/>
        <v>30</v>
      </c>
      <c r="B33" s="4">
        <v>542.9</v>
      </c>
      <c r="C33" s="4">
        <v>320.2</v>
      </c>
      <c r="D33" s="4">
        <v>263.7</v>
      </c>
      <c r="E33" s="4">
        <v>143.69999999999999</v>
      </c>
      <c r="F33" s="4">
        <v>127.4</v>
      </c>
      <c r="G33" s="4"/>
      <c r="H33" s="5">
        <f t="shared" si="3"/>
        <v>-2.7409530634181389E-2</v>
      </c>
      <c r="I33" s="5">
        <f t="shared" si="0"/>
        <v>1.7153748411689929E-2</v>
      </c>
      <c r="J33" s="5">
        <f t="shared" si="1"/>
        <v>-3.7907505686129994E-4</v>
      </c>
      <c r="K33" s="5">
        <f t="shared" si="5"/>
        <v>-4.5816733067729154E-2</v>
      </c>
      <c r="L33" s="5">
        <f t="shared" si="2"/>
        <v>6.3191153238546516E-3</v>
      </c>
      <c r="M33" s="4"/>
      <c r="N33" s="2"/>
      <c r="O33" s="2"/>
      <c r="P33" s="2"/>
      <c r="Q33" s="2"/>
      <c r="R33" s="2"/>
      <c r="S33" s="5"/>
      <c r="W33" s="4"/>
      <c r="Y33" s="3"/>
      <c r="Z33" s="3"/>
      <c r="AB33" s="3"/>
      <c r="AC33" s="3"/>
      <c r="AD33" s="3"/>
      <c r="AE33" s="3"/>
    </row>
    <row r="34" spans="1:31" x14ac:dyDescent="0.25">
      <c r="A34">
        <f t="shared" si="4"/>
        <v>31</v>
      </c>
      <c r="B34" s="4">
        <v>537</v>
      </c>
      <c r="C34" s="4">
        <v>317.89999999999998</v>
      </c>
      <c r="D34" s="4">
        <v>263.5</v>
      </c>
      <c r="E34" s="4">
        <v>150.6</v>
      </c>
      <c r="F34" s="4">
        <v>128.30000000000001</v>
      </c>
      <c r="G34" s="4"/>
      <c r="H34" s="5">
        <f t="shared" si="3"/>
        <v>-1.0867563087124665E-2</v>
      </c>
      <c r="I34" s="5">
        <f t="shared" si="0"/>
        <v>-7.1830106183635722E-3</v>
      </c>
      <c r="J34" s="5">
        <f t="shared" si="1"/>
        <v>-7.5843761850580282E-4</v>
      </c>
      <c r="K34" s="5">
        <f t="shared" si="5"/>
        <v>4.8016701461377931E-2</v>
      </c>
      <c r="L34" s="5">
        <f t="shared" si="2"/>
        <v>7.0643642072214519E-3</v>
      </c>
      <c r="M34" s="4"/>
      <c r="N34" s="2"/>
      <c r="O34" s="2"/>
      <c r="P34" s="2"/>
      <c r="Q34" s="2"/>
      <c r="R34" s="2"/>
      <c r="S34" s="5"/>
      <c r="W34" s="4"/>
      <c r="Y34" s="3"/>
      <c r="Z34" s="3"/>
      <c r="AB34" s="3"/>
      <c r="AC34" s="3"/>
      <c r="AD34" s="3"/>
      <c r="AE34" s="3"/>
    </row>
    <row r="35" spans="1:31" x14ac:dyDescent="0.25">
      <c r="A35">
        <f t="shared" si="4"/>
        <v>32</v>
      </c>
      <c r="B35" s="4">
        <v>520.70000000000005</v>
      </c>
      <c r="C35" s="4">
        <v>310.5</v>
      </c>
      <c r="D35" s="4">
        <v>263.2</v>
      </c>
      <c r="E35" s="4">
        <v>148.5</v>
      </c>
      <c r="F35" s="4">
        <v>129</v>
      </c>
      <c r="G35" s="4"/>
      <c r="H35" s="5">
        <f t="shared" si="3"/>
        <v>-3.0353817504655378E-2</v>
      </c>
      <c r="I35" s="5">
        <f t="shared" si="0"/>
        <v>-2.3277760301981698E-2</v>
      </c>
      <c r="J35" s="5">
        <f t="shared" si="1"/>
        <v>-1.1385199240987465E-3</v>
      </c>
      <c r="K35" s="5">
        <f t="shared" si="5"/>
        <v>-1.3944223107569709E-2</v>
      </c>
      <c r="L35" s="5">
        <f t="shared" si="2"/>
        <v>5.4559625876851037E-3</v>
      </c>
      <c r="M35" s="4"/>
      <c r="N35" s="2"/>
      <c r="O35" s="2"/>
      <c r="P35" s="2"/>
      <c r="Q35" s="2"/>
      <c r="R35" s="2"/>
      <c r="S35" s="5"/>
      <c r="W35" s="4"/>
      <c r="Y35" s="3"/>
      <c r="Z35" s="3"/>
      <c r="AB35" s="3"/>
      <c r="AC35" s="3"/>
      <c r="AD35" s="3"/>
      <c r="AE35" s="3"/>
    </row>
    <row r="36" spans="1:31" x14ac:dyDescent="0.25">
      <c r="A36">
        <f t="shared" si="4"/>
        <v>33</v>
      </c>
      <c r="B36" s="4">
        <v>538.29999999999995</v>
      </c>
      <c r="C36" s="4">
        <v>306.3</v>
      </c>
      <c r="D36" s="4">
        <v>263.7</v>
      </c>
      <c r="E36" s="4">
        <v>152.9</v>
      </c>
      <c r="F36" s="4">
        <v>129.80000000000001</v>
      </c>
      <c r="G36" s="4"/>
      <c r="H36" s="5">
        <f t="shared" si="3"/>
        <v>3.3800652967159506E-2</v>
      </c>
      <c r="I36" s="5">
        <f t="shared" si="0"/>
        <v>-1.352657004830915E-2</v>
      </c>
      <c r="J36" s="5">
        <f t="shared" si="1"/>
        <v>1.8996960486321601E-3</v>
      </c>
      <c r="K36" s="5">
        <f t="shared" si="5"/>
        <v>2.9629629629629672E-2</v>
      </c>
      <c r="L36" s="5">
        <f t="shared" si="2"/>
        <v>6.2015503875969546E-3</v>
      </c>
      <c r="M36" s="4"/>
      <c r="N36" s="2"/>
      <c r="O36" s="2"/>
      <c r="P36" s="2"/>
      <c r="Q36" s="2"/>
      <c r="R36" s="2"/>
      <c r="S36" s="5"/>
      <c r="W36" s="4"/>
      <c r="Y36" s="3"/>
      <c r="Z36" s="3"/>
      <c r="AB36" s="3"/>
      <c r="AC36" s="3"/>
      <c r="AD36" s="3"/>
      <c r="AE36" s="3"/>
    </row>
    <row r="37" spans="1:31" x14ac:dyDescent="0.25">
      <c r="A37">
        <f t="shared" si="4"/>
        <v>34</v>
      </c>
      <c r="B37" s="4">
        <v>612.6</v>
      </c>
      <c r="C37" s="4">
        <v>301.89999999999998</v>
      </c>
      <c r="D37" s="4">
        <v>263.8</v>
      </c>
      <c r="E37" s="4">
        <v>157.9</v>
      </c>
      <c r="F37" s="4">
        <v>130.6</v>
      </c>
      <c r="G37" s="4"/>
      <c r="H37" s="5">
        <f t="shared" si="3"/>
        <v>0.1380271224224412</v>
      </c>
      <c r="I37" s="5">
        <f t="shared" si="0"/>
        <v>-1.4365001632386631E-2</v>
      </c>
      <c r="J37" s="5">
        <f t="shared" si="1"/>
        <v>3.7921880925306795E-4</v>
      </c>
      <c r="K37" s="5">
        <f t="shared" si="5"/>
        <v>3.2701111837802443E-2</v>
      </c>
      <c r="L37" s="5">
        <f t="shared" si="2"/>
        <v>6.1633281972264253E-3</v>
      </c>
      <c r="M37" s="4"/>
      <c r="N37" s="2"/>
      <c r="O37" s="2"/>
      <c r="P37" s="2"/>
      <c r="Q37" s="2"/>
      <c r="R37" s="2"/>
      <c r="S37" s="5"/>
      <c r="W37" s="4"/>
      <c r="Y37" s="3"/>
      <c r="Z37" s="3"/>
      <c r="AB37" s="3"/>
      <c r="AC37" s="3"/>
      <c r="AD37" s="3"/>
      <c r="AE37" s="3"/>
    </row>
    <row r="38" spans="1:31" x14ac:dyDescent="0.25">
      <c r="A38">
        <f t="shared" si="4"/>
        <v>35</v>
      </c>
      <c r="B38" s="4">
        <v>598.20000000000005</v>
      </c>
      <c r="C38" s="4">
        <v>302</v>
      </c>
      <c r="D38" s="4">
        <v>263.8</v>
      </c>
      <c r="E38" s="4">
        <v>162.9</v>
      </c>
      <c r="F38" s="4">
        <v>131.4</v>
      </c>
      <c r="G38" s="4"/>
      <c r="H38" s="5">
        <f t="shared" si="3"/>
        <v>-2.3506366307541549E-2</v>
      </c>
      <c r="I38" s="5">
        <f t="shared" si="0"/>
        <v>3.3123550844660343E-4</v>
      </c>
      <c r="J38" s="5">
        <f t="shared" si="1"/>
        <v>0</v>
      </c>
      <c r="K38" s="5">
        <f t="shared" si="5"/>
        <v>3.1665611146295181E-2</v>
      </c>
      <c r="L38" s="5">
        <f t="shared" si="2"/>
        <v>6.1255742725880857E-3</v>
      </c>
      <c r="M38" s="4"/>
      <c r="N38" s="2"/>
      <c r="O38" s="2"/>
      <c r="P38" s="2"/>
      <c r="Q38" s="2"/>
      <c r="R38" s="2"/>
      <c r="S38" s="5"/>
      <c r="W38" s="4"/>
      <c r="Y38" s="3"/>
      <c r="Z38" s="3"/>
      <c r="AB38" s="3"/>
      <c r="AC38" s="3"/>
      <c r="AD38" s="3"/>
      <c r="AE38" s="3"/>
    </row>
    <row r="39" spans="1:31" x14ac:dyDescent="0.25">
      <c r="A39">
        <f t="shared" si="4"/>
        <v>36</v>
      </c>
      <c r="B39" s="4">
        <v>598.20000000000005</v>
      </c>
      <c r="C39" s="4">
        <v>319.39999999999998</v>
      </c>
      <c r="D39" s="4">
        <v>263.89999999999998</v>
      </c>
      <c r="E39" s="4">
        <v>165.6</v>
      </c>
      <c r="F39" s="4">
        <v>132.19999999999999</v>
      </c>
      <c r="G39" s="4"/>
      <c r="H39" s="5">
        <f t="shared" si="3"/>
        <v>0</v>
      </c>
      <c r="I39" s="5">
        <f t="shared" si="0"/>
        <v>5.7615894039735105E-2</v>
      </c>
      <c r="J39" s="5">
        <f t="shared" si="1"/>
        <v>3.790750568610779E-4</v>
      </c>
      <c r="K39" s="5">
        <f t="shared" si="5"/>
        <v>1.6574585635358963E-2</v>
      </c>
      <c r="L39" s="5">
        <f t="shared" si="2"/>
        <v>6.0882800608825782E-3</v>
      </c>
      <c r="M39" s="4"/>
      <c r="N39" s="2"/>
      <c r="O39" s="2"/>
      <c r="P39" s="2"/>
      <c r="Q39" s="2"/>
      <c r="R39" s="2"/>
      <c r="S39" s="5"/>
      <c r="W39" s="4"/>
      <c r="Y39" s="3"/>
      <c r="Z39" s="3"/>
      <c r="AB39" s="3"/>
      <c r="AC39" s="3"/>
      <c r="AD39" s="3"/>
      <c r="AE39" s="3"/>
    </row>
    <row r="40" spans="1:31" x14ac:dyDescent="0.25">
      <c r="A40">
        <f t="shared" si="4"/>
        <v>37</v>
      </c>
      <c r="B40" s="4">
        <v>633.70000000000005</v>
      </c>
      <c r="C40" s="4">
        <v>330.7</v>
      </c>
      <c r="D40" s="4">
        <v>263.8</v>
      </c>
      <c r="E40" s="4">
        <v>172.8</v>
      </c>
      <c r="F40" s="4">
        <v>132.9</v>
      </c>
      <c r="G40" s="4"/>
      <c r="H40" s="5">
        <f t="shared" si="3"/>
        <v>5.9344700768973579E-2</v>
      </c>
      <c r="I40" s="5">
        <f t="shared" si="0"/>
        <v>3.5378835316217883E-2</v>
      </c>
      <c r="J40" s="5">
        <f t="shared" si="1"/>
        <v>-3.7893141341405201E-4</v>
      </c>
      <c r="K40" s="5">
        <f t="shared" si="5"/>
        <v>4.347826086956541E-2</v>
      </c>
      <c r="L40" s="5">
        <f t="shared" si="2"/>
        <v>5.2950075642965722E-3</v>
      </c>
      <c r="M40" s="4"/>
      <c r="N40" s="2"/>
      <c r="O40" s="2"/>
      <c r="P40" s="2"/>
      <c r="Q40" s="2"/>
      <c r="R40" s="2"/>
      <c r="S40" s="5"/>
      <c r="W40" s="4"/>
      <c r="Y40" s="3"/>
      <c r="Z40" s="3"/>
      <c r="AB40" s="3"/>
      <c r="AC40" s="3"/>
      <c r="AD40" s="3"/>
      <c r="AE40" s="3"/>
    </row>
    <row r="41" spans="1:31" x14ac:dyDescent="0.25">
      <c r="A41">
        <f t="shared" si="4"/>
        <v>38</v>
      </c>
      <c r="B41" s="4">
        <v>692.1</v>
      </c>
      <c r="C41" s="4">
        <v>327.8</v>
      </c>
      <c r="D41" s="4">
        <v>263.5</v>
      </c>
      <c r="E41" s="4">
        <v>165.6</v>
      </c>
      <c r="F41" s="4">
        <v>133.6</v>
      </c>
      <c r="G41" s="4"/>
      <c r="H41" s="5">
        <f t="shared" si="3"/>
        <v>9.215717216348418E-2</v>
      </c>
      <c r="I41" s="5">
        <f t="shared" si="0"/>
        <v>-8.7692772905956229E-3</v>
      </c>
      <c r="J41" s="5">
        <f t="shared" si="1"/>
        <v>-1.1372251705837888E-3</v>
      </c>
      <c r="K41" s="5">
        <f t="shared" si="5"/>
        <v>-4.1666666666666741E-2</v>
      </c>
      <c r="L41" s="5">
        <f t="shared" si="2"/>
        <v>5.2671181339352113E-3</v>
      </c>
      <c r="M41" s="4"/>
      <c r="N41" s="2"/>
      <c r="O41" s="2"/>
      <c r="P41" s="2"/>
      <c r="Q41" s="2"/>
      <c r="R41" s="2"/>
      <c r="S41" s="5"/>
      <c r="W41" s="4"/>
      <c r="Y41" s="3"/>
      <c r="Z41" s="3"/>
      <c r="AB41" s="3"/>
      <c r="AC41" s="3"/>
      <c r="AD41" s="3"/>
      <c r="AE41" s="3"/>
    </row>
    <row r="42" spans="1:31" x14ac:dyDescent="0.25">
      <c r="A42">
        <f t="shared" si="4"/>
        <v>39</v>
      </c>
      <c r="B42" s="4">
        <v>764.1</v>
      </c>
      <c r="C42" s="4">
        <v>334.3</v>
      </c>
      <c r="D42" s="4">
        <v>263.60000000000002</v>
      </c>
      <c r="E42" s="4">
        <v>170.4</v>
      </c>
      <c r="F42" s="4">
        <v>134.19999999999999</v>
      </c>
      <c r="G42" s="4"/>
      <c r="H42" s="5">
        <f t="shared" si="3"/>
        <v>0.10403120936280885</v>
      </c>
      <c r="I42" s="5">
        <f t="shared" si="0"/>
        <v>1.9829164124466114E-2</v>
      </c>
      <c r="J42" s="5">
        <f t="shared" si="1"/>
        <v>3.7950664136632284E-4</v>
      </c>
      <c r="K42" s="5">
        <f t="shared" si="5"/>
        <v>2.898550724637694E-2</v>
      </c>
      <c r="L42" s="5">
        <f t="shared" si="2"/>
        <v>4.4910179640718084E-3</v>
      </c>
      <c r="M42" s="4"/>
      <c r="N42" s="2"/>
      <c r="O42" s="2"/>
      <c r="P42" s="2"/>
      <c r="Q42" s="2"/>
      <c r="R42" s="2"/>
      <c r="S42" s="5"/>
      <c r="W42" s="4"/>
      <c r="Y42" s="3"/>
      <c r="Z42" s="3"/>
      <c r="AB42" s="3"/>
      <c r="AC42" s="3"/>
      <c r="AD42" s="3"/>
      <c r="AE42" s="3"/>
    </row>
    <row r="43" spans="1:31" x14ac:dyDescent="0.25">
      <c r="A43">
        <f t="shared" si="4"/>
        <v>40</v>
      </c>
      <c r="B43" s="4">
        <v>784.5</v>
      </c>
      <c r="C43" s="4">
        <v>351.8</v>
      </c>
      <c r="D43" s="4">
        <v>263.3</v>
      </c>
      <c r="E43" s="4">
        <v>176.1</v>
      </c>
      <c r="F43" s="4">
        <v>134.9</v>
      </c>
      <c r="G43" s="4"/>
      <c r="H43" s="5">
        <f t="shared" si="3"/>
        <v>2.6698076168040874E-2</v>
      </c>
      <c r="I43" s="5">
        <f t="shared" si="0"/>
        <v>5.234819024828008E-2</v>
      </c>
      <c r="J43" s="5">
        <f t="shared" si="1"/>
        <v>-1.1380880121396597E-3</v>
      </c>
      <c r="K43" s="5">
        <f t="shared" si="5"/>
        <v>3.3450704225352013E-2</v>
      </c>
      <c r="L43" s="5">
        <f t="shared" si="2"/>
        <v>5.2160953800299836E-3</v>
      </c>
      <c r="M43" s="4"/>
      <c r="N43" s="2"/>
      <c r="O43" s="2"/>
      <c r="P43" s="2"/>
      <c r="Q43" s="2"/>
      <c r="R43" s="2"/>
      <c r="S43" s="5"/>
      <c r="W43" s="4"/>
      <c r="Y43" s="3"/>
      <c r="Z43" s="3"/>
      <c r="AB43" s="3"/>
      <c r="AC43" s="3"/>
      <c r="AD43" s="3"/>
      <c r="AE43" s="3"/>
    </row>
    <row r="45" spans="1:31" x14ac:dyDescent="0.25">
      <c r="G45" s="6" t="s">
        <v>44</v>
      </c>
    </row>
    <row r="46" spans="1:31" x14ac:dyDescent="0.25">
      <c r="G46" t="s">
        <v>12</v>
      </c>
      <c r="H46" s="2">
        <f>MIN(H4:H43)</f>
        <v>-9.2537804076265551E-2</v>
      </c>
      <c r="I46" s="2">
        <f t="shared" ref="I46:L46" si="6">MIN(I4:I43)</f>
        <v>-2.4783147459727428E-2</v>
      </c>
      <c r="J46" s="2">
        <f t="shared" si="6"/>
        <v>-0.89980499219968801</v>
      </c>
      <c r="K46" s="2">
        <f t="shared" si="6"/>
        <v>-4.7328244274809195E-2</v>
      </c>
      <c r="L46" s="2">
        <f t="shared" si="6"/>
        <v>-0.88719785138764551</v>
      </c>
      <c r="N46" s="2"/>
      <c r="O46" s="2"/>
      <c r="P46" s="2"/>
      <c r="Q46" s="2"/>
    </row>
    <row r="47" spans="1:31" x14ac:dyDescent="0.25">
      <c r="G47" t="s">
        <v>13</v>
      </c>
      <c r="H47" s="2">
        <f>MAX(H4:H43)</f>
        <v>0.1380271224224412</v>
      </c>
      <c r="I47" s="2">
        <f t="shared" ref="I47:L47" si="7">MAX(I4:I43)</f>
        <v>5.7615894039735105E-2</v>
      </c>
      <c r="J47" s="2">
        <f t="shared" si="7"/>
        <v>9.0467107824056061</v>
      </c>
      <c r="K47" s="2">
        <f t="shared" si="7"/>
        <v>5.5360896986685448E-2</v>
      </c>
      <c r="L47" s="2">
        <f t="shared" si="7"/>
        <v>8.0158730158730158</v>
      </c>
      <c r="N47" s="5"/>
      <c r="O47" s="5"/>
      <c r="P47" s="5"/>
      <c r="Q47" s="5"/>
    </row>
    <row r="48" spans="1:31" x14ac:dyDescent="0.25">
      <c r="G48" t="s">
        <v>14</v>
      </c>
      <c r="H48" s="2">
        <f>AVERAGE(H4:H43)</f>
        <v>1.7449966112776039E-2</v>
      </c>
      <c r="I48" s="2">
        <f t="shared" ref="I48:L48" si="8">AVERAGE(I4:I43)</f>
        <v>8.776919988930567E-3</v>
      </c>
      <c r="J48" s="2">
        <f t="shared" si="8"/>
        <v>0.20531178823382734</v>
      </c>
      <c r="K48" s="2">
        <f t="shared" si="8"/>
        <v>1.437219945041078E-2</v>
      </c>
      <c r="L48" s="2">
        <f t="shared" si="8"/>
        <v>0.18530667899201267</v>
      </c>
      <c r="N48" s="5"/>
      <c r="O48" s="5"/>
      <c r="P48" s="5"/>
      <c r="Q48" s="5"/>
    </row>
    <row r="49" spans="7:17" x14ac:dyDescent="0.25">
      <c r="N49" s="5"/>
      <c r="O49" s="5"/>
      <c r="P49" s="5"/>
      <c r="Q49" s="5"/>
    </row>
    <row r="50" spans="7:17" x14ac:dyDescent="0.25">
      <c r="G50" s="6" t="s">
        <v>18</v>
      </c>
      <c r="N50" s="5"/>
      <c r="O50" s="5"/>
      <c r="P50" s="5"/>
      <c r="Q50" s="5"/>
    </row>
    <row r="51" spans="7:17" x14ac:dyDescent="0.25">
      <c r="G51" t="s">
        <v>9</v>
      </c>
      <c r="H51" s="15">
        <f>Parameters!$B$6</f>
        <v>0.1</v>
      </c>
      <c r="I51" s="15">
        <f>Parameters!$B$6</f>
        <v>0.1</v>
      </c>
      <c r="J51" s="15">
        <f>Parameters!$B$6</f>
        <v>0.1</v>
      </c>
      <c r="K51" s="15">
        <f>Parameters!$B$6</f>
        <v>0.1</v>
      </c>
      <c r="L51" s="15">
        <f>Parameters!$B$9</f>
        <v>0.01</v>
      </c>
      <c r="N51" s="5"/>
      <c r="O51" s="5"/>
      <c r="P51" s="5"/>
      <c r="Q51" s="5"/>
    </row>
    <row r="52" spans="7:17" x14ac:dyDescent="0.25">
      <c r="G52" t="s">
        <v>15</v>
      </c>
      <c r="H52">
        <f>COUNTIF(H4:H43,"&gt;"&amp;H51)+COUNTIF(H4:H43,"&lt;-"&amp;H51)</f>
        <v>2</v>
      </c>
      <c r="I52">
        <f t="shared" ref="I52:L52" si="9">COUNTIF(I4:I43,"&gt;"&amp;I51)+COUNTIF(I4:I43,"&lt;-"&amp;I51)</f>
        <v>0</v>
      </c>
      <c r="J52">
        <f t="shared" si="9"/>
        <v>2</v>
      </c>
      <c r="K52">
        <f t="shared" si="9"/>
        <v>0</v>
      </c>
      <c r="L52">
        <f t="shared" si="9"/>
        <v>2</v>
      </c>
    </row>
    <row r="53" spans="7:17" x14ac:dyDescent="0.25">
      <c r="G53" t="s">
        <v>16</v>
      </c>
      <c r="H53">
        <f>SUM(H52:K52)</f>
        <v>4</v>
      </c>
      <c r="L53">
        <f>L52</f>
        <v>2</v>
      </c>
    </row>
    <row r="54" spans="7:17" x14ac:dyDescent="0.25">
      <c r="G54" t="s">
        <v>17</v>
      </c>
      <c r="H54">
        <f>Parameters!$B$7</f>
        <v>2</v>
      </c>
      <c r="L54">
        <f>Parameters!$B$10</f>
        <v>0</v>
      </c>
    </row>
    <row r="55" spans="7:17" x14ac:dyDescent="0.25">
      <c r="H55" s="14" t="str">
        <f>IF(H53=H54,"Fund values OK","Error in fund values!")</f>
        <v>Error in fund values!</v>
      </c>
      <c r="L55" s="14" t="str">
        <f>IF(L53=L54,"CPI values OK","Error in CPI values!")</f>
        <v>Error in CPI values!</v>
      </c>
    </row>
    <row r="56" spans="7:17" x14ac:dyDescent="0.25">
      <c r="G56" s="10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AC79D-FF09-4E65-827B-1048428CF4E1}">
  <dimension ref="A1:AE55"/>
  <sheetViews>
    <sheetView workbookViewId="0"/>
  </sheetViews>
  <sheetFormatPr defaultRowHeight="15" x14ac:dyDescent="0.25"/>
  <cols>
    <col min="1" max="1" width="9.42578125" bestFit="1" customWidth="1"/>
    <col min="7" max="7" width="21.140625" bestFit="1" customWidth="1"/>
    <col min="16" max="16" width="8.85546875" customWidth="1"/>
    <col min="18" max="18" width="8.85546875" customWidth="1"/>
    <col min="26" max="26" width="9.5703125" bestFit="1" customWidth="1"/>
  </cols>
  <sheetData>
    <row r="1" spans="1:31" x14ac:dyDescent="0.25">
      <c r="B1" s="22" t="s">
        <v>7</v>
      </c>
      <c r="C1" s="22"/>
      <c r="D1" s="22"/>
      <c r="E1" s="22"/>
      <c r="F1" s="22"/>
      <c r="H1" s="22" t="s">
        <v>8</v>
      </c>
      <c r="I1" s="22"/>
      <c r="J1" s="22"/>
      <c r="K1" s="22"/>
      <c r="L1" s="22"/>
    </row>
    <row r="2" spans="1:31" x14ac:dyDescent="0.2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6</v>
      </c>
      <c r="G2" s="7"/>
      <c r="H2" s="7" t="s">
        <v>1</v>
      </c>
      <c r="I2" s="7" t="s">
        <v>2</v>
      </c>
      <c r="J2" s="7" t="s">
        <v>3</v>
      </c>
      <c r="K2" s="7" t="s">
        <v>4</v>
      </c>
      <c r="L2" s="7" t="s">
        <v>6</v>
      </c>
      <c r="M2" s="7"/>
      <c r="N2" s="7"/>
      <c r="O2" s="7"/>
      <c r="P2" s="7"/>
      <c r="Q2" s="7"/>
      <c r="R2" s="7"/>
      <c r="S2" s="8"/>
      <c r="T2" s="7"/>
      <c r="U2" s="7"/>
      <c r="V2" s="6"/>
      <c r="W2" s="6"/>
      <c r="X2" s="6"/>
    </row>
    <row r="3" spans="1:31" x14ac:dyDescent="0.25">
      <c r="A3">
        <v>0</v>
      </c>
      <c r="B3" s="4">
        <f>RawData!B3</f>
        <v>412.2</v>
      </c>
      <c r="C3" s="4">
        <f>RawData!C3</f>
        <v>250</v>
      </c>
      <c r="D3" s="4">
        <f>RawData!D3</f>
        <v>245</v>
      </c>
      <c r="E3" s="4">
        <f>RawData!E3</f>
        <v>101</v>
      </c>
      <c r="F3" s="4">
        <f>RawData!F3</f>
        <v>100</v>
      </c>
      <c r="G3" s="4"/>
      <c r="H3" s="4"/>
      <c r="I3" s="4"/>
      <c r="J3" s="4"/>
      <c r="K3" s="4"/>
      <c r="L3" s="4"/>
      <c r="M3" s="4"/>
      <c r="N3" s="2"/>
      <c r="O3" s="2"/>
      <c r="Q3" s="4"/>
      <c r="S3" s="5"/>
    </row>
    <row r="4" spans="1:31" x14ac:dyDescent="0.25">
      <c r="A4">
        <v>1</v>
      </c>
      <c r="B4" s="4">
        <f>RawData!B4</f>
        <v>392.4</v>
      </c>
      <c r="C4" s="4">
        <f>RawData!C4</f>
        <v>251.3</v>
      </c>
      <c r="D4" s="4">
        <f>RawData!D4</f>
        <v>245.7</v>
      </c>
      <c r="E4" s="4">
        <f>RawData!E4</f>
        <v>98.7</v>
      </c>
      <c r="F4" s="4">
        <f>RawData!F4</f>
        <v>101</v>
      </c>
      <c r="G4" s="4"/>
      <c r="H4" s="5">
        <f>B4/B3-1</f>
        <v>-4.8034934497816595E-2</v>
      </c>
      <c r="I4" s="5">
        <f t="shared" ref="I4:K43" si="0">C4/C3-1</f>
        <v>5.2000000000000934E-3</v>
      </c>
      <c r="J4" s="5">
        <f t="shared" si="0"/>
        <v>2.8571428571428914E-3</v>
      </c>
      <c r="K4" s="5">
        <f t="shared" si="0"/>
        <v>-2.2772277227722793E-2</v>
      </c>
      <c r="L4" s="5">
        <f t="shared" ref="L4:L43" si="1">F4/F3-1</f>
        <v>1.0000000000000009E-2</v>
      </c>
      <c r="M4" s="4"/>
      <c r="N4" s="2"/>
      <c r="O4" s="2"/>
      <c r="P4" s="2"/>
      <c r="Q4" s="4"/>
      <c r="R4" s="2"/>
      <c r="S4" s="5"/>
      <c r="V4" s="1"/>
      <c r="W4" s="1"/>
      <c r="Y4" s="3"/>
      <c r="Z4" s="3"/>
      <c r="AB4" s="3"/>
      <c r="AC4" s="3"/>
      <c r="AD4" s="3"/>
      <c r="AE4" s="3"/>
    </row>
    <row r="5" spans="1:31" x14ac:dyDescent="0.25">
      <c r="A5">
        <f>A4+1</f>
        <v>2</v>
      </c>
      <c r="B5" s="4">
        <f>RawData!B5</f>
        <v>413.2</v>
      </c>
      <c r="C5" s="4">
        <f>RawData!C5</f>
        <v>256.3</v>
      </c>
      <c r="D5" s="4">
        <f>RawData!D5</f>
        <v>246.5</v>
      </c>
      <c r="E5" s="4">
        <f>RawData!E5</f>
        <v>98.5</v>
      </c>
      <c r="F5" s="4">
        <f>RawData!F5</f>
        <v>102</v>
      </c>
      <c r="G5" s="4"/>
      <c r="H5" s="5">
        <f t="shared" ref="H5:H43" si="2">B5/B4-1</f>
        <v>5.3007135575942943E-2</v>
      </c>
      <c r="I5" s="5">
        <f t="shared" si="0"/>
        <v>1.9896538002387665E-2</v>
      </c>
      <c r="J5" s="5">
        <f t="shared" si="0"/>
        <v>3.2560032560033925E-3</v>
      </c>
      <c r="K5" s="5">
        <f t="shared" si="0"/>
        <v>-2.0263424518743856E-3</v>
      </c>
      <c r="L5" s="5">
        <f t="shared" si="1"/>
        <v>9.9009900990099098E-3</v>
      </c>
      <c r="M5" s="4"/>
      <c r="N5" s="2"/>
      <c r="O5" s="2"/>
      <c r="P5" s="2"/>
      <c r="Q5" s="4"/>
      <c r="R5" s="2"/>
      <c r="S5" s="5"/>
      <c r="Y5" s="3"/>
      <c r="Z5" s="3"/>
      <c r="AB5" s="3"/>
      <c r="AC5" s="3"/>
      <c r="AD5" s="3"/>
      <c r="AE5" s="3"/>
    </row>
    <row r="6" spans="1:31" x14ac:dyDescent="0.25">
      <c r="A6">
        <f t="shared" ref="A6:A43" si="3">A5+1</f>
        <v>3</v>
      </c>
      <c r="B6" s="4">
        <f>RawData!B6</f>
        <v>380</v>
      </c>
      <c r="C6" s="4">
        <f>RawData!C6</f>
        <v>254.1</v>
      </c>
      <c r="D6" s="4">
        <f>RawData!D6</f>
        <v>248.1</v>
      </c>
      <c r="E6" s="4">
        <f>RawData!E6</f>
        <v>101</v>
      </c>
      <c r="F6" s="4">
        <f>RawData!F6</f>
        <v>103</v>
      </c>
      <c r="G6" s="4"/>
      <c r="H6" s="5">
        <f t="shared" si="2"/>
        <v>-8.0348499515972893E-2</v>
      </c>
      <c r="I6" s="5">
        <f t="shared" si="0"/>
        <v>-8.5836909871245259E-3</v>
      </c>
      <c r="J6" s="5">
        <f t="shared" si="0"/>
        <v>6.4908722109533468E-3</v>
      </c>
      <c r="K6" s="5">
        <f t="shared" si="0"/>
        <v>2.5380710659898442E-2</v>
      </c>
      <c r="L6" s="5">
        <f t="shared" si="1"/>
        <v>9.8039215686274161E-3</v>
      </c>
      <c r="M6" s="4"/>
      <c r="N6" s="2"/>
      <c r="O6" s="2"/>
      <c r="P6" s="2"/>
      <c r="Q6" s="4"/>
      <c r="R6" s="2"/>
      <c r="S6" s="5"/>
      <c r="Y6" s="3"/>
      <c r="Z6" s="3"/>
      <c r="AB6" s="3"/>
      <c r="AC6" s="3"/>
      <c r="AD6" s="3"/>
      <c r="AE6" s="3"/>
    </row>
    <row r="7" spans="1:31" x14ac:dyDescent="0.25">
      <c r="A7">
        <f t="shared" si="3"/>
        <v>4</v>
      </c>
      <c r="B7" s="4">
        <f>RawData!B7</f>
        <v>394</v>
      </c>
      <c r="C7" s="4">
        <f>RawData!C7</f>
        <v>254.2</v>
      </c>
      <c r="D7" s="4">
        <f>RawData!D7</f>
        <v>248.7</v>
      </c>
      <c r="E7" s="4">
        <f>RawData!E7</f>
        <v>102.8</v>
      </c>
      <c r="F7" s="4">
        <f>RawData!F7</f>
        <v>103.9</v>
      </c>
      <c r="G7" s="4"/>
      <c r="H7" s="5">
        <f t="shared" si="2"/>
        <v>3.6842105263157787E-2</v>
      </c>
      <c r="I7" s="5">
        <f t="shared" si="0"/>
        <v>3.9354584809125903E-4</v>
      </c>
      <c r="J7" s="5">
        <f t="shared" si="0"/>
        <v>2.4183796856105388E-3</v>
      </c>
      <c r="K7" s="5">
        <f t="shared" si="0"/>
        <v>1.7821782178217838E-2</v>
      </c>
      <c r="L7" s="5">
        <f t="shared" si="1"/>
        <v>8.7378640776698546E-3</v>
      </c>
      <c r="M7" s="4"/>
      <c r="N7" s="2"/>
      <c r="O7" s="2"/>
      <c r="P7" s="2"/>
      <c r="Q7" s="4"/>
      <c r="R7" s="2"/>
      <c r="S7" s="5"/>
      <c r="Y7" s="3"/>
      <c r="Z7" s="3"/>
      <c r="AB7" s="3"/>
      <c r="AC7" s="3"/>
      <c r="AD7" s="3"/>
      <c r="AE7" s="3"/>
    </row>
    <row r="8" spans="1:31" x14ac:dyDescent="0.25">
      <c r="A8">
        <f t="shared" si="3"/>
        <v>5</v>
      </c>
      <c r="B8" s="4">
        <f>RawData!B8</f>
        <v>404.4</v>
      </c>
      <c r="C8" s="4">
        <f>RawData!C8</f>
        <v>251.6</v>
      </c>
      <c r="D8" s="4">
        <f>RawData!D8</f>
        <v>249.6</v>
      </c>
      <c r="E8" s="4">
        <f>RawData!E8</f>
        <v>103.4</v>
      </c>
      <c r="F8" s="4">
        <f>RawData!F8</f>
        <v>104.8</v>
      </c>
      <c r="G8" s="4"/>
      <c r="H8" s="5">
        <f t="shared" si="2"/>
        <v>2.6395939086294451E-2</v>
      </c>
      <c r="I8" s="5">
        <f t="shared" si="0"/>
        <v>-1.0228166797797034E-2</v>
      </c>
      <c r="J8" s="5">
        <f t="shared" si="0"/>
        <v>3.6188178528346882E-3</v>
      </c>
      <c r="K8" s="5">
        <f t="shared" si="0"/>
        <v>5.8365758754863606E-3</v>
      </c>
      <c r="L8" s="5">
        <f t="shared" si="1"/>
        <v>8.6621751684310411E-3</v>
      </c>
      <c r="M8" s="4"/>
      <c r="N8" s="2"/>
      <c r="O8" s="2"/>
      <c r="P8" s="2"/>
      <c r="Q8" s="4"/>
      <c r="R8" s="2"/>
      <c r="S8" s="5"/>
      <c r="Y8" s="3"/>
      <c r="Z8" s="3"/>
      <c r="AB8" s="3"/>
      <c r="AC8" s="3"/>
      <c r="AD8" s="3"/>
      <c r="AE8" s="3"/>
    </row>
    <row r="9" spans="1:31" x14ac:dyDescent="0.25">
      <c r="A9">
        <f t="shared" si="3"/>
        <v>6</v>
      </c>
      <c r="B9" s="4">
        <f>RawData!B9</f>
        <v>420.5</v>
      </c>
      <c r="C9" s="4">
        <f>RawData!C9</f>
        <v>247.4</v>
      </c>
      <c r="D9" s="4">
        <f>RawData!D9</f>
        <v>250.8</v>
      </c>
      <c r="E9" s="4">
        <f>RawData!E9</f>
        <v>103.7</v>
      </c>
      <c r="F9" s="4">
        <f>RawData!F9</f>
        <v>105.7</v>
      </c>
      <c r="G9" s="4"/>
      <c r="H9" s="5">
        <f t="shared" si="2"/>
        <v>3.9812067260138528E-2</v>
      </c>
      <c r="I9" s="5">
        <f t="shared" si="0"/>
        <v>-1.6693163751987261E-2</v>
      </c>
      <c r="J9" s="5">
        <f t="shared" si="0"/>
        <v>4.8076923076922906E-3</v>
      </c>
      <c r="K9" s="5">
        <f t="shared" si="0"/>
        <v>2.9013539651836506E-3</v>
      </c>
      <c r="L9" s="5">
        <f t="shared" si="1"/>
        <v>8.5877862595420407E-3</v>
      </c>
      <c r="M9" s="4"/>
      <c r="N9" s="2"/>
      <c r="O9" s="2"/>
      <c r="P9" s="2"/>
      <c r="Q9" s="4"/>
      <c r="R9" s="2"/>
      <c r="S9" s="5"/>
      <c r="Y9" s="3"/>
      <c r="Z9" s="3"/>
      <c r="AB9" s="3"/>
      <c r="AC9" s="3"/>
      <c r="AD9" s="3"/>
      <c r="AE9" s="3"/>
    </row>
    <row r="10" spans="1:31" x14ac:dyDescent="0.25">
      <c r="A10">
        <f t="shared" si="3"/>
        <v>7</v>
      </c>
      <c r="B10" s="4">
        <f>RawData!B10</f>
        <v>446</v>
      </c>
      <c r="C10" s="4">
        <f>RawData!C10</f>
        <v>252.5</v>
      </c>
      <c r="D10" s="4">
        <f>RawData!D10</f>
        <v>252.1</v>
      </c>
      <c r="E10" s="4">
        <f>RawData!E10</f>
        <v>107.3</v>
      </c>
      <c r="F10" s="4">
        <f>RawData!F10</f>
        <v>106.7</v>
      </c>
      <c r="G10" s="4"/>
      <c r="H10" s="5">
        <f t="shared" si="2"/>
        <v>6.0642092746730158E-2</v>
      </c>
      <c r="I10" s="5">
        <f t="shared" si="0"/>
        <v>2.0614389652384713E-2</v>
      </c>
      <c r="J10" s="5">
        <f t="shared" si="0"/>
        <v>5.1834130781498455E-3</v>
      </c>
      <c r="K10" s="5">
        <f t="shared" si="0"/>
        <v>3.4715525554483984E-2</v>
      </c>
      <c r="L10" s="5">
        <f t="shared" si="1"/>
        <v>9.4607379375590828E-3</v>
      </c>
      <c r="M10" s="4"/>
      <c r="N10" s="2"/>
      <c r="O10" s="2"/>
      <c r="P10" s="2"/>
      <c r="Q10" s="4"/>
      <c r="R10" s="2"/>
      <c r="S10" s="5"/>
      <c r="Y10" s="3"/>
      <c r="Z10" s="3"/>
      <c r="AB10" s="3"/>
      <c r="AC10" s="3"/>
      <c r="AD10" s="3"/>
      <c r="AE10" s="3"/>
    </row>
    <row r="11" spans="1:31" x14ac:dyDescent="0.25">
      <c r="A11">
        <f t="shared" si="3"/>
        <v>8</v>
      </c>
      <c r="B11" s="4">
        <f>RawData!B11</f>
        <v>454.1</v>
      </c>
      <c r="C11" s="4">
        <f>RawData!C11</f>
        <v>257.89999999999998</v>
      </c>
      <c r="D11" s="4">
        <f>RawData!D11</f>
        <v>253.2</v>
      </c>
      <c r="E11" s="4">
        <f>RawData!E11</f>
        <v>108.3</v>
      </c>
      <c r="F11" s="4">
        <f>RawData!F11</f>
        <v>107.7</v>
      </c>
      <c r="G11" s="4"/>
      <c r="H11" s="5">
        <f t="shared" si="2"/>
        <v>1.8161434977578494E-2</v>
      </c>
      <c r="I11" s="5">
        <f t="shared" si="0"/>
        <v>2.1386138613861405E-2</v>
      </c>
      <c r="J11" s="5">
        <f t="shared" si="0"/>
        <v>4.363347877826218E-3</v>
      </c>
      <c r="K11" s="5">
        <f t="shared" si="0"/>
        <v>9.3196644920783278E-3</v>
      </c>
      <c r="L11" s="5">
        <f t="shared" si="1"/>
        <v>9.3720712277414187E-3</v>
      </c>
      <c r="M11" s="4"/>
      <c r="N11" s="2"/>
      <c r="O11" s="2"/>
      <c r="P11" s="2"/>
      <c r="Q11" s="4"/>
      <c r="R11" s="2"/>
      <c r="S11" s="5"/>
      <c r="Y11" s="3"/>
      <c r="Z11" s="3"/>
      <c r="AB11" s="3"/>
      <c r="AC11" s="3"/>
      <c r="AD11" s="3"/>
      <c r="AE11" s="3"/>
    </row>
    <row r="12" spans="1:31" x14ac:dyDescent="0.25">
      <c r="A12">
        <f t="shared" si="3"/>
        <v>9</v>
      </c>
      <c r="B12" s="4">
        <f>RawData!B12</f>
        <v>459.6</v>
      </c>
      <c r="C12" s="4">
        <f>RawData!C12</f>
        <v>266.39999999999998</v>
      </c>
      <c r="D12" s="4">
        <f>RawData!D12</f>
        <v>254.5</v>
      </c>
      <c r="E12" s="4">
        <f>RawData!E12</f>
        <v>113.5</v>
      </c>
      <c r="F12" s="4">
        <f>RawData!F12</f>
        <v>108.7</v>
      </c>
      <c r="G12" s="4"/>
      <c r="H12" s="5">
        <f t="shared" si="2"/>
        <v>1.2111869632239536E-2</v>
      </c>
      <c r="I12" s="5">
        <f t="shared" si="0"/>
        <v>3.2958511050794836E-2</v>
      </c>
      <c r="J12" s="5">
        <f t="shared" si="0"/>
        <v>5.1342812006318628E-3</v>
      </c>
      <c r="K12" s="5">
        <f t="shared" si="0"/>
        <v>4.8014773776546615E-2</v>
      </c>
      <c r="L12" s="5">
        <f t="shared" si="1"/>
        <v>9.2850510677808806E-3</v>
      </c>
      <c r="M12" s="4"/>
      <c r="N12" s="2"/>
      <c r="O12" s="2"/>
      <c r="P12" s="2"/>
      <c r="Q12" s="4"/>
      <c r="R12" s="2"/>
      <c r="S12" s="5"/>
      <c r="Y12" s="3"/>
      <c r="Z12" s="3"/>
      <c r="AB12" s="3"/>
      <c r="AC12" s="3"/>
      <c r="AD12" s="3"/>
      <c r="AE12" s="3"/>
    </row>
    <row r="13" spans="1:31" x14ac:dyDescent="0.25">
      <c r="A13">
        <f t="shared" si="3"/>
        <v>10</v>
      </c>
      <c r="B13" s="4">
        <f>RawData!B13</f>
        <v>489.3</v>
      </c>
      <c r="C13" s="4">
        <f>RawData!C13</f>
        <v>273.3</v>
      </c>
      <c r="D13" s="4">
        <f>RawData!D13</f>
        <v>254.9</v>
      </c>
      <c r="E13" s="4">
        <f>RawData!E13</f>
        <v>108.3</v>
      </c>
      <c r="F13" s="4">
        <f>RawData!F13</f>
        <v>109.7</v>
      </c>
      <c r="G13" s="4"/>
      <c r="H13" s="5">
        <f t="shared" si="2"/>
        <v>6.4621409921671091E-2</v>
      </c>
      <c r="I13" s="5">
        <f t="shared" si="0"/>
        <v>2.5900900900901025E-2</v>
      </c>
      <c r="J13" s="5">
        <f t="shared" si="0"/>
        <v>1.5717092337916849E-3</v>
      </c>
      <c r="K13" s="5">
        <f t="shared" si="0"/>
        <v>-4.5814977973568261E-2</v>
      </c>
      <c r="L13" s="5">
        <f t="shared" si="1"/>
        <v>9.1996320147194055E-3</v>
      </c>
      <c r="M13" s="4"/>
      <c r="N13" s="2"/>
      <c r="O13" s="2"/>
      <c r="P13" s="2"/>
      <c r="Q13" s="4"/>
      <c r="R13" s="2"/>
      <c r="S13" s="5"/>
      <c r="Y13" s="3"/>
      <c r="Z13" s="3"/>
      <c r="AB13" s="3"/>
      <c r="AC13" s="3"/>
      <c r="AD13" s="3"/>
      <c r="AE13" s="3"/>
    </row>
    <row r="14" spans="1:31" x14ac:dyDescent="0.25">
      <c r="A14">
        <f t="shared" si="3"/>
        <v>11</v>
      </c>
      <c r="B14" s="4">
        <f>RawData!B14</f>
        <v>461.6</v>
      </c>
      <c r="C14" s="4">
        <f>RawData!C14</f>
        <v>275.89999999999998</v>
      </c>
      <c r="D14" s="4">
        <f>RawData!D14</f>
        <v>256</v>
      </c>
      <c r="E14" s="4">
        <f>RawData!E14</f>
        <v>113.5</v>
      </c>
      <c r="F14" s="4">
        <f>RawData!F14</f>
        <v>110.6</v>
      </c>
      <c r="G14" s="4"/>
      <c r="H14" s="5">
        <f t="shared" si="2"/>
        <v>-5.6611485796035144E-2</v>
      </c>
      <c r="I14" s="5">
        <f t="shared" si="0"/>
        <v>9.5133552872299632E-3</v>
      </c>
      <c r="J14" s="5">
        <f t="shared" si="0"/>
        <v>4.3154178109061636E-3</v>
      </c>
      <c r="K14" s="5">
        <f t="shared" si="0"/>
        <v>4.8014773776546615E-2</v>
      </c>
      <c r="L14" s="5">
        <f t="shared" si="1"/>
        <v>8.2041932543299723E-3</v>
      </c>
      <c r="M14" s="4"/>
      <c r="N14" s="2"/>
      <c r="O14" s="2"/>
      <c r="P14" s="2"/>
      <c r="Q14" s="4"/>
      <c r="R14" s="2"/>
      <c r="S14" s="5"/>
      <c r="Y14" s="3"/>
      <c r="Z14" s="3"/>
      <c r="AB14" s="3"/>
      <c r="AC14" s="3"/>
      <c r="AD14" s="3"/>
      <c r="AE14" s="3"/>
    </row>
    <row r="15" spans="1:31" x14ac:dyDescent="0.25">
      <c r="A15">
        <f t="shared" si="3"/>
        <v>12</v>
      </c>
      <c r="B15" s="4">
        <f>RawData!B15</f>
        <v>468.5</v>
      </c>
      <c r="C15" s="4">
        <f>RawData!C15</f>
        <v>283</v>
      </c>
      <c r="D15" s="4">
        <f>RawData!D15</f>
        <v>256.39999999999998</v>
      </c>
      <c r="E15" s="4">
        <f>RawData!E15</f>
        <v>111.9</v>
      </c>
      <c r="F15" s="4">
        <f>RawData!F15</f>
        <v>111.7</v>
      </c>
      <c r="G15" s="4"/>
      <c r="H15" s="5">
        <f t="shared" si="2"/>
        <v>1.4948006932409053E-2</v>
      </c>
      <c r="I15" s="5">
        <f t="shared" si="0"/>
        <v>2.5733961580282738E-2</v>
      </c>
      <c r="J15" s="5">
        <f t="shared" si="0"/>
        <v>1.5624999999999112E-3</v>
      </c>
      <c r="K15" s="5">
        <f t="shared" si="0"/>
        <v>-1.4096916299559448E-2</v>
      </c>
      <c r="L15" s="5">
        <f t="shared" si="1"/>
        <v>9.9457504520796824E-3</v>
      </c>
      <c r="M15" s="4"/>
      <c r="N15" s="2"/>
      <c r="O15" s="2"/>
      <c r="P15" s="2"/>
      <c r="Q15" s="4"/>
      <c r="R15" s="2"/>
      <c r="S15" s="5"/>
      <c r="Y15" s="3"/>
      <c r="Z15" s="3"/>
      <c r="AB15" s="3"/>
      <c r="AC15" s="3"/>
      <c r="AD15" s="3"/>
      <c r="AE15" s="3"/>
    </row>
    <row r="16" spans="1:31" x14ac:dyDescent="0.25">
      <c r="A16">
        <f t="shared" si="3"/>
        <v>13</v>
      </c>
      <c r="B16" s="4">
        <f>RawData!B16</f>
        <v>464.6</v>
      </c>
      <c r="C16" s="4">
        <f>RawData!C16</f>
        <v>283.39999999999998</v>
      </c>
      <c r="D16" s="17">
        <v>256.89999999999998</v>
      </c>
      <c r="E16" s="4">
        <f>RawData!E16</f>
        <v>115.2</v>
      </c>
      <c r="F16" s="17">
        <v>112.6</v>
      </c>
      <c r="G16" s="4"/>
      <c r="H16" s="5">
        <f t="shared" si="2"/>
        <v>-8.3244397011739135E-3</v>
      </c>
      <c r="I16" s="5">
        <f t="shared" si="0"/>
        <v>1.4134275618373771E-3</v>
      </c>
      <c r="J16" s="5">
        <f t="shared" si="0"/>
        <v>1.9500780031200815E-3</v>
      </c>
      <c r="K16" s="5">
        <f t="shared" si="0"/>
        <v>2.9490616621983934E-2</v>
      </c>
      <c r="L16" s="5">
        <f t="shared" si="1"/>
        <v>8.0572963294538447E-3</v>
      </c>
      <c r="M16" s="4"/>
      <c r="N16" s="2"/>
      <c r="O16" s="2"/>
      <c r="P16" s="2"/>
      <c r="Q16" s="4"/>
      <c r="R16" s="2"/>
      <c r="S16" s="5"/>
      <c r="Y16" s="3"/>
      <c r="Z16" s="3"/>
      <c r="AB16" s="3"/>
      <c r="AC16" s="3"/>
      <c r="AD16" s="3"/>
      <c r="AE16" s="3"/>
    </row>
    <row r="17" spans="1:31" x14ac:dyDescent="0.25">
      <c r="A17">
        <f t="shared" si="3"/>
        <v>14</v>
      </c>
      <c r="B17" s="4">
        <f>RawData!B17</f>
        <v>478.3</v>
      </c>
      <c r="C17" s="4">
        <f>RawData!C17</f>
        <v>278.89999999999998</v>
      </c>
      <c r="D17" s="4">
        <f>RawData!D17</f>
        <v>258.10000000000002</v>
      </c>
      <c r="E17" s="4">
        <f>RawData!E17</f>
        <v>119</v>
      </c>
      <c r="F17" s="4">
        <f>RawData!F17</f>
        <v>113.6</v>
      </c>
      <c r="G17" s="4"/>
      <c r="H17" s="5">
        <f t="shared" si="2"/>
        <v>2.9487731381833804E-2</v>
      </c>
      <c r="I17" s="5">
        <f t="shared" si="0"/>
        <v>-1.5878616796047962E-2</v>
      </c>
      <c r="J17" s="5">
        <f t="shared" si="0"/>
        <v>4.6710782405607887E-3</v>
      </c>
      <c r="K17" s="5">
        <f t="shared" si="0"/>
        <v>3.298611111111116E-2</v>
      </c>
      <c r="L17" s="5">
        <f t="shared" si="1"/>
        <v>8.8809946714032417E-3</v>
      </c>
      <c r="M17" s="4"/>
      <c r="N17" s="2"/>
      <c r="O17" s="2"/>
      <c r="P17" s="2"/>
      <c r="Q17" s="4"/>
      <c r="R17" s="2"/>
      <c r="S17" s="5"/>
      <c r="Y17" s="3"/>
      <c r="Z17" s="3"/>
      <c r="AB17" s="3"/>
      <c r="AC17" s="3"/>
      <c r="AD17" s="3"/>
      <c r="AE17" s="3"/>
    </row>
    <row r="18" spans="1:31" x14ac:dyDescent="0.25">
      <c r="A18">
        <f t="shared" si="3"/>
        <v>15</v>
      </c>
      <c r="B18" s="4">
        <f>RawData!B18</f>
        <v>478.4</v>
      </c>
      <c r="C18" s="4">
        <f>RawData!C18</f>
        <v>279.39999999999998</v>
      </c>
      <c r="D18" s="4">
        <f>RawData!D18</f>
        <v>259.2</v>
      </c>
      <c r="E18" s="4">
        <f>RawData!E18</f>
        <v>123.8</v>
      </c>
      <c r="F18" s="4">
        <f>RawData!F18</f>
        <v>114.5</v>
      </c>
      <c r="G18" s="4"/>
      <c r="H18" s="5">
        <f t="shared" si="2"/>
        <v>2.0907380305246193E-4</v>
      </c>
      <c r="I18" s="5">
        <f t="shared" si="0"/>
        <v>1.7927572606668551E-3</v>
      </c>
      <c r="J18" s="5">
        <f t="shared" si="0"/>
        <v>4.2619139868267375E-3</v>
      </c>
      <c r="K18" s="5">
        <f t="shared" si="0"/>
        <v>4.0336134453781591E-2</v>
      </c>
      <c r="L18" s="5">
        <f t="shared" si="1"/>
        <v>7.9225352112677339E-3</v>
      </c>
      <c r="M18" s="4"/>
      <c r="N18" s="2"/>
      <c r="O18" s="2"/>
      <c r="P18" s="2"/>
      <c r="Q18" s="4"/>
      <c r="R18" s="2"/>
      <c r="S18" s="5"/>
      <c r="Y18" s="3"/>
      <c r="Z18" s="3"/>
      <c r="AB18" s="3"/>
      <c r="AC18" s="3"/>
      <c r="AD18" s="3"/>
      <c r="AE18" s="3"/>
    </row>
    <row r="19" spans="1:31" x14ac:dyDescent="0.25">
      <c r="A19">
        <f t="shared" si="3"/>
        <v>16</v>
      </c>
      <c r="B19" s="4">
        <f>RawData!B19</f>
        <v>474.7</v>
      </c>
      <c r="C19" s="4">
        <f>RawData!C19</f>
        <v>281.3</v>
      </c>
      <c r="D19" s="4">
        <f>RawData!D19</f>
        <v>259.89999999999998</v>
      </c>
      <c r="E19" s="4">
        <f>RawData!E19</f>
        <v>124.8</v>
      </c>
      <c r="F19" s="4">
        <f>RawData!F19</f>
        <v>115.5</v>
      </c>
      <c r="G19" s="4"/>
      <c r="H19" s="5">
        <f t="shared" si="2"/>
        <v>-7.7341137123745352E-3</v>
      </c>
      <c r="I19" s="5">
        <f t="shared" si="0"/>
        <v>6.8002863278455727E-3</v>
      </c>
      <c r="J19" s="5">
        <f t="shared" si="0"/>
        <v>2.700617283950546E-3</v>
      </c>
      <c r="K19" s="5">
        <f t="shared" si="0"/>
        <v>8.0775444264944429E-3</v>
      </c>
      <c r="L19" s="5">
        <f t="shared" si="1"/>
        <v>8.733624454148492E-3</v>
      </c>
      <c r="M19" s="4"/>
      <c r="N19" s="2"/>
      <c r="O19" s="2"/>
      <c r="P19" s="2"/>
      <c r="Q19" s="4"/>
      <c r="R19" s="2"/>
      <c r="S19" s="5"/>
      <c r="Y19" s="3"/>
      <c r="Z19" s="3"/>
      <c r="AB19" s="3"/>
      <c r="AC19" s="3"/>
      <c r="AD19" s="3"/>
      <c r="AE19" s="3"/>
    </row>
    <row r="20" spans="1:31" x14ac:dyDescent="0.25">
      <c r="A20">
        <f t="shared" si="3"/>
        <v>17</v>
      </c>
      <c r="B20" s="4">
        <f>RawData!B20</f>
        <v>494.8</v>
      </c>
      <c r="C20" s="4">
        <f>RawData!C20</f>
        <v>284</v>
      </c>
      <c r="D20" s="4">
        <f>RawData!D20</f>
        <v>259.89999999999998</v>
      </c>
      <c r="E20" s="4">
        <f>RawData!E20</f>
        <v>131</v>
      </c>
      <c r="F20" s="4">
        <f>RawData!F20</f>
        <v>116.3</v>
      </c>
      <c r="G20" s="4"/>
      <c r="H20" s="5">
        <f t="shared" si="2"/>
        <v>4.2342532125553056E-2</v>
      </c>
      <c r="I20" s="5">
        <f t="shared" si="0"/>
        <v>9.5982936366867389E-3</v>
      </c>
      <c r="J20" s="5">
        <f t="shared" si="0"/>
        <v>0</v>
      </c>
      <c r="K20" s="5">
        <f t="shared" si="0"/>
        <v>4.9679487179487225E-2</v>
      </c>
      <c r="L20" s="5">
        <f t="shared" si="1"/>
        <v>6.9264069264070027E-3</v>
      </c>
      <c r="M20" s="4"/>
      <c r="N20" s="2"/>
      <c r="O20" s="2"/>
      <c r="P20" s="2"/>
      <c r="Q20" s="4"/>
      <c r="R20" s="2"/>
      <c r="S20" s="5"/>
      <c r="Y20" s="3"/>
      <c r="Z20" s="3"/>
      <c r="AB20" s="3"/>
      <c r="AC20" s="3"/>
      <c r="AD20" s="3"/>
      <c r="AE20" s="3"/>
    </row>
    <row r="21" spans="1:31" x14ac:dyDescent="0.25">
      <c r="A21">
        <f t="shared" si="3"/>
        <v>18</v>
      </c>
      <c r="B21" s="4">
        <f>RawData!B21</f>
        <v>463.2</v>
      </c>
      <c r="C21" s="4">
        <f>RawData!C21</f>
        <v>283.10000000000002</v>
      </c>
      <c r="D21" s="4">
        <f>RawData!D21</f>
        <v>260.8</v>
      </c>
      <c r="E21" s="4">
        <f>RawData!E21</f>
        <v>124.8</v>
      </c>
      <c r="F21" s="4">
        <f>RawData!F21</f>
        <v>117.2</v>
      </c>
      <c r="G21" s="4"/>
      <c r="H21" s="5">
        <f t="shared" si="2"/>
        <v>-6.3864187550525475E-2</v>
      </c>
      <c r="I21" s="5">
        <f t="shared" si="0"/>
        <v>-3.1690140845069825E-3</v>
      </c>
      <c r="J21" s="5">
        <f t="shared" si="0"/>
        <v>3.4628703347443501E-3</v>
      </c>
      <c r="K21" s="5">
        <f t="shared" si="0"/>
        <v>-4.7328244274809195E-2</v>
      </c>
      <c r="L21" s="5">
        <f t="shared" si="1"/>
        <v>7.7386070507308169E-3</v>
      </c>
      <c r="M21" s="4"/>
      <c r="N21" s="2"/>
      <c r="O21" s="2"/>
      <c r="P21" s="2"/>
      <c r="Q21" s="4"/>
      <c r="R21" s="2"/>
      <c r="S21" s="5"/>
      <c r="Y21" s="3"/>
      <c r="Z21" s="3"/>
      <c r="AB21" s="3"/>
      <c r="AC21" s="3"/>
      <c r="AD21" s="3"/>
      <c r="AE21" s="3"/>
    </row>
    <row r="22" spans="1:31" x14ac:dyDescent="0.25">
      <c r="A22">
        <f t="shared" si="3"/>
        <v>19</v>
      </c>
      <c r="B22" s="4">
        <f>RawData!B22</f>
        <v>462.8</v>
      </c>
      <c r="C22" s="4">
        <f>RawData!C22</f>
        <v>286.3</v>
      </c>
      <c r="D22" s="4">
        <f>RawData!D22</f>
        <v>261.39999999999998</v>
      </c>
      <c r="E22" s="4">
        <f>RawData!E22</f>
        <v>128.4</v>
      </c>
      <c r="F22" s="4">
        <f>RawData!F22</f>
        <v>118.1</v>
      </c>
      <c r="G22" s="4"/>
      <c r="H22" s="5">
        <f t="shared" si="2"/>
        <v>-8.6355785837644028E-4</v>
      </c>
      <c r="I22" s="5">
        <f t="shared" si="0"/>
        <v>1.13034263511127E-2</v>
      </c>
      <c r="J22" s="5">
        <f t="shared" si="0"/>
        <v>2.3006134969323355E-3</v>
      </c>
      <c r="K22" s="5">
        <f t="shared" si="0"/>
        <v>2.8846153846153966E-2</v>
      </c>
      <c r="L22" s="5">
        <f t="shared" si="1"/>
        <v>7.6791808873719614E-3</v>
      </c>
      <c r="M22" s="4"/>
      <c r="N22" s="2"/>
      <c r="O22" s="2"/>
      <c r="P22" s="2"/>
      <c r="Q22" s="4"/>
      <c r="R22" s="2"/>
      <c r="S22" s="5"/>
      <c r="Y22" s="3"/>
      <c r="Z22" s="3"/>
      <c r="AB22" s="3"/>
      <c r="AC22" s="3"/>
      <c r="AD22" s="3"/>
      <c r="AE22" s="3"/>
    </row>
    <row r="23" spans="1:31" x14ac:dyDescent="0.25">
      <c r="A23">
        <f t="shared" si="3"/>
        <v>20</v>
      </c>
      <c r="B23" s="4">
        <f>RawData!B23</f>
        <v>504.1</v>
      </c>
      <c r="C23" s="4">
        <f>RawData!C23</f>
        <v>284</v>
      </c>
      <c r="D23" s="4">
        <f>RawData!D23</f>
        <v>261.8</v>
      </c>
      <c r="E23" s="4">
        <f>RawData!E23</f>
        <v>132.69999999999999</v>
      </c>
      <c r="F23" s="4">
        <f>RawData!F23</f>
        <v>118.9</v>
      </c>
      <c r="G23" s="4"/>
      <c r="H23" s="5">
        <f t="shared" si="2"/>
        <v>8.9239412273120156E-2</v>
      </c>
      <c r="I23" s="5">
        <f t="shared" si="0"/>
        <v>-8.0335312609152165E-3</v>
      </c>
      <c r="J23" s="5">
        <f t="shared" si="0"/>
        <v>1.5302218821731106E-3</v>
      </c>
      <c r="K23" s="5">
        <f t="shared" si="0"/>
        <v>3.3489096573208643E-2</v>
      </c>
      <c r="L23" s="5">
        <f t="shared" si="1"/>
        <v>6.7739204064354297E-3</v>
      </c>
      <c r="M23" s="4"/>
      <c r="N23" s="2"/>
      <c r="O23" s="2"/>
      <c r="P23" s="2"/>
      <c r="Q23" s="4"/>
      <c r="R23" s="2"/>
      <c r="S23" s="5"/>
      <c r="Y23" s="3"/>
      <c r="Z23" s="3"/>
      <c r="AB23" s="3"/>
      <c r="AC23" s="3"/>
      <c r="AD23" s="3"/>
      <c r="AE23" s="3"/>
    </row>
    <row r="24" spans="1:31" x14ac:dyDescent="0.25">
      <c r="A24">
        <f t="shared" si="3"/>
        <v>21</v>
      </c>
      <c r="B24" s="4">
        <f>RawData!B24</f>
        <v>495.7</v>
      </c>
      <c r="C24" s="4">
        <f>RawData!C24</f>
        <v>277.39999999999998</v>
      </c>
      <c r="D24" s="4">
        <f>RawData!D24</f>
        <v>261.7</v>
      </c>
      <c r="E24" s="4">
        <f>RawData!E24</f>
        <v>131</v>
      </c>
      <c r="F24" s="4">
        <f>RawData!F24</f>
        <v>119.8</v>
      </c>
      <c r="G24" s="4"/>
      <c r="H24" s="5">
        <f t="shared" si="2"/>
        <v>-1.6663360444356345E-2</v>
      </c>
      <c r="I24" s="5">
        <f t="shared" si="0"/>
        <v>-2.323943661971839E-2</v>
      </c>
      <c r="J24" s="5">
        <f t="shared" si="0"/>
        <v>-3.8197097020631343E-4</v>
      </c>
      <c r="K24" s="5">
        <f t="shared" si="0"/>
        <v>-1.2810851544837853E-2</v>
      </c>
      <c r="L24" s="5">
        <f t="shared" si="1"/>
        <v>7.569386038687842E-3</v>
      </c>
      <c r="M24" s="4"/>
      <c r="N24" s="2"/>
      <c r="O24" s="2"/>
      <c r="P24" s="2"/>
      <c r="Q24" s="2"/>
      <c r="R24" s="2"/>
      <c r="S24" s="5"/>
      <c r="Y24" s="3"/>
      <c r="Z24" s="3"/>
      <c r="AB24" s="3"/>
      <c r="AC24" s="3"/>
      <c r="AD24" s="3"/>
      <c r="AE24" s="3"/>
    </row>
    <row r="25" spans="1:31" x14ac:dyDescent="0.25">
      <c r="A25">
        <f t="shared" si="3"/>
        <v>22</v>
      </c>
      <c r="B25" s="4">
        <f>RawData!B25</f>
        <v>508.9</v>
      </c>
      <c r="C25" s="4">
        <f>RawData!C25</f>
        <v>285.5</v>
      </c>
      <c r="D25" s="4">
        <f>RawData!D25</f>
        <v>262.5</v>
      </c>
      <c r="E25" s="4">
        <f>RawData!E25</f>
        <v>130.69999999999999</v>
      </c>
      <c r="F25" s="4">
        <f>RawData!F25</f>
        <v>120.7</v>
      </c>
      <c r="G25" s="4"/>
      <c r="H25" s="5">
        <f t="shared" si="2"/>
        <v>2.6629009481541122E-2</v>
      </c>
      <c r="I25" s="5">
        <f t="shared" si="0"/>
        <v>2.9199711607786671E-2</v>
      </c>
      <c r="J25" s="5">
        <f t="shared" si="0"/>
        <v>3.0569354222391709E-3</v>
      </c>
      <c r="K25" s="5">
        <f t="shared" si="0"/>
        <v>-2.2900763358779663E-3</v>
      </c>
      <c r="L25" s="5">
        <f t="shared" si="1"/>
        <v>7.5125208681134925E-3</v>
      </c>
      <c r="M25" s="4"/>
      <c r="N25" s="2"/>
      <c r="O25" s="2"/>
      <c r="P25" s="2"/>
      <c r="Q25" s="2"/>
      <c r="R25" s="2"/>
      <c r="S25" s="5"/>
      <c r="Y25" s="3"/>
      <c r="Z25" s="3"/>
      <c r="AB25" s="3"/>
      <c r="AC25" s="3"/>
      <c r="AD25" s="3"/>
      <c r="AE25" s="3"/>
    </row>
    <row r="26" spans="1:31" x14ac:dyDescent="0.25">
      <c r="A26">
        <f t="shared" si="3"/>
        <v>23</v>
      </c>
      <c r="B26" s="4">
        <f>RawData!B26</f>
        <v>532.5</v>
      </c>
      <c r="C26" s="4">
        <f>RawData!C26</f>
        <v>291.8</v>
      </c>
      <c r="D26" s="4">
        <f>RawData!D26</f>
        <v>263</v>
      </c>
      <c r="E26" s="4">
        <f>RawData!E26</f>
        <v>134</v>
      </c>
      <c r="F26" s="4">
        <f>RawData!F26</f>
        <v>121.6</v>
      </c>
      <c r="G26" s="4"/>
      <c r="H26" s="5">
        <f t="shared" si="2"/>
        <v>4.6374533307133037E-2</v>
      </c>
      <c r="I26" s="5">
        <f t="shared" si="0"/>
        <v>2.2066549912434397E-2</v>
      </c>
      <c r="J26" s="5">
        <f t="shared" si="0"/>
        <v>1.9047619047618536E-3</v>
      </c>
      <c r="K26" s="5">
        <f t="shared" si="0"/>
        <v>2.5248661055853105E-2</v>
      </c>
      <c r="L26" s="5">
        <f t="shared" si="1"/>
        <v>7.4565037282516844E-3</v>
      </c>
      <c r="M26" s="4"/>
      <c r="N26" s="2"/>
      <c r="O26" s="2"/>
      <c r="P26" s="2"/>
      <c r="Q26" s="2"/>
      <c r="R26" s="2"/>
      <c r="S26" s="5"/>
      <c r="Y26" s="3"/>
      <c r="Z26" s="3"/>
      <c r="AB26" s="3"/>
      <c r="AC26" s="3"/>
      <c r="AD26" s="3"/>
      <c r="AE26" s="3"/>
    </row>
    <row r="27" spans="1:31" x14ac:dyDescent="0.25">
      <c r="A27">
        <f t="shared" si="3"/>
        <v>24</v>
      </c>
      <c r="B27" s="4">
        <f>RawData!B27</f>
        <v>570.29999999999995</v>
      </c>
      <c r="C27" s="4">
        <f>RawData!C27</f>
        <v>292.7</v>
      </c>
      <c r="D27" s="4">
        <f>RawData!D27</f>
        <v>262.89999999999998</v>
      </c>
      <c r="E27" s="4">
        <f>RawData!E27</f>
        <v>136.4</v>
      </c>
      <c r="F27" s="4">
        <f>RawData!F27</f>
        <v>122.5</v>
      </c>
      <c r="G27" s="4"/>
      <c r="H27" s="5">
        <f t="shared" si="2"/>
        <v>7.0985915492957741E-2</v>
      </c>
      <c r="I27" s="5">
        <f t="shared" si="0"/>
        <v>3.0843043180259766E-3</v>
      </c>
      <c r="J27" s="5">
        <f t="shared" si="0"/>
        <v>-3.8022813688221024E-4</v>
      </c>
      <c r="K27" s="5">
        <f t="shared" si="0"/>
        <v>1.7910447761193993E-2</v>
      </c>
      <c r="L27" s="5">
        <f t="shared" si="1"/>
        <v>7.4013157894736725E-3</v>
      </c>
      <c r="M27" s="4"/>
      <c r="N27" s="2"/>
      <c r="O27" s="2"/>
      <c r="P27" s="2"/>
      <c r="Q27" s="2"/>
      <c r="R27" s="2"/>
      <c r="S27" s="5"/>
      <c r="Y27" s="3"/>
      <c r="Z27" s="3"/>
      <c r="AB27" s="3"/>
      <c r="AC27" s="3"/>
      <c r="AD27" s="3"/>
      <c r="AE27" s="3"/>
    </row>
    <row r="28" spans="1:31" x14ac:dyDescent="0.25">
      <c r="A28">
        <f t="shared" si="3"/>
        <v>25</v>
      </c>
      <c r="B28" s="4">
        <f>RawData!B28</f>
        <v>608.4</v>
      </c>
      <c r="C28" s="4">
        <f>RawData!C28</f>
        <v>299.89999999999998</v>
      </c>
      <c r="D28" s="4">
        <f>RawData!D28</f>
        <v>262.8</v>
      </c>
      <c r="E28" s="4">
        <f>RawData!E28</f>
        <v>137.19999999999999</v>
      </c>
      <c r="F28" s="4">
        <f>RawData!F28</f>
        <v>123.3</v>
      </c>
      <c r="G28" s="4"/>
      <c r="H28" s="5">
        <f t="shared" si="2"/>
        <v>6.6806943713834777E-2</v>
      </c>
      <c r="I28" s="5">
        <f t="shared" si="0"/>
        <v>2.4598565083703505E-2</v>
      </c>
      <c r="J28" s="5">
        <f t="shared" si="0"/>
        <v>-3.8037276530988873E-4</v>
      </c>
      <c r="K28" s="5">
        <f t="shared" si="0"/>
        <v>5.8651026392959604E-3</v>
      </c>
      <c r="L28" s="5">
        <f t="shared" si="1"/>
        <v>6.5306122448980375E-3</v>
      </c>
      <c r="M28" s="4"/>
      <c r="N28" s="2"/>
      <c r="O28" s="2"/>
      <c r="P28" s="2"/>
      <c r="Q28" s="2"/>
      <c r="R28" s="2"/>
      <c r="S28" s="5"/>
      <c r="Y28" s="3"/>
      <c r="Z28" s="3"/>
      <c r="AB28" s="3"/>
      <c r="AC28" s="3"/>
      <c r="AD28" s="3"/>
      <c r="AE28" s="3"/>
    </row>
    <row r="29" spans="1:31" x14ac:dyDescent="0.25">
      <c r="A29">
        <f t="shared" si="3"/>
        <v>26</v>
      </c>
      <c r="B29" s="4">
        <f>RawData!B29</f>
        <v>552.1</v>
      </c>
      <c r="C29" s="4">
        <f>RawData!C29</f>
        <v>311.7</v>
      </c>
      <c r="D29" s="4">
        <f>RawData!D29</f>
        <v>262.8</v>
      </c>
      <c r="E29" s="4">
        <f>RawData!E29</f>
        <v>140</v>
      </c>
      <c r="F29" s="4">
        <f>RawData!F29</f>
        <v>124.2</v>
      </c>
      <c r="G29" s="4"/>
      <c r="H29" s="5">
        <f t="shared" si="2"/>
        <v>-9.2537804076265551E-2</v>
      </c>
      <c r="I29" s="5">
        <f t="shared" si="0"/>
        <v>3.9346448816272028E-2</v>
      </c>
      <c r="J29" s="5">
        <f t="shared" si="0"/>
        <v>0</v>
      </c>
      <c r="K29" s="5">
        <f t="shared" si="0"/>
        <v>2.0408163265306145E-2</v>
      </c>
      <c r="L29" s="5">
        <f t="shared" si="1"/>
        <v>7.2992700729928028E-3</v>
      </c>
      <c r="M29" s="4"/>
      <c r="N29" s="2"/>
      <c r="O29" s="2"/>
      <c r="P29" s="2"/>
      <c r="Q29" s="2"/>
      <c r="R29" s="2"/>
      <c r="S29" s="5"/>
      <c r="Y29" s="3"/>
      <c r="Z29" s="3"/>
      <c r="AB29" s="3"/>
      <c r="AC29" s="3"/>
      <c r="AD29" s="3"/>
      <c r="AE29" s="3"/>
    </row>
    <row r="30" spans="1:31" x14ac:dyDescent="0.25">
      <c r="A30">
        <f t="shared" si="3"/>
        <v>27</v>
      </c>
      <c r="B30" s="4">
        <f>RawData!B30</f>
        <v>568.70000000000005</v>
      </c>
      <c r="C30" s="4">
        <f>RawData!C30</f>
        <v>315</v>
      </c>
      <c r="D30" s="4">
        <f>RawData!D30</f>
        <v>263.5</v>
      </c>
      <c r="E30" s="4">
        <f>RawData!E30</f>
        <v>142.4</v>
      </c>
      <c r="F30" s="4">
        <f>RawData!F30</f>
        <v>125</v>
      </c>
      <c r="G30" s="4"/>
      <c r="H30" s="5">
        <f t="shared" si="2"/>
        <v>3.006701684477453E-2</v>
      </c>
      <c r="I30" s="5">
        <f t="shared" si="0"/>
        <v>1.0587102983638186E-2</v>
      </c>
      <c r="J30" s="5">
        <f t="shared" si="0"/>
        <v>2.6636225266361002E-3</v>
      </c>
      <c r="K30" s="5">
        <f t="shared" si="0"/>
        <v>1.7142857142857126E-2</v>
      </c>
      <c r="L30" s="5">
        <f t="shared" si="1"/>
        <v>6.441223832528209E-3</v>
      </c>
      <c r="M30" s="4"/>
      <c r="N30" s="2"/>
      <c r="O30" s="2"/>
      <c r="P30" s="2"/>
      <c r="Q30" s="2"/>
      <c r="R30" s="2"/>
      <c r="S30" s="5"/>
      <c r="Y30" s="3"/>
      <c r="Z30" s="3"/>
      <c r="AB30" s="3"/>
      <c r="AC30" s="3"/>
      <c r="AD30" s="3"/>
      <c r="AE30" s="3"/>
    </row>
    <row r="31" spans="1:31" x14ac:dyDescent="0.25">
      <c r="A31">
        <f t="shared" si="3"/>
        <v>28</v>
      </c>
      <c r="B31" s="4">
        <f>RawData!B31</f>
        <v>580.9</v>
      </c>
      <c r="C31" s="4">
        <f>RawData!C31</f>
        <v>322.8</v>
      </c>
      <c r="D31" s="4">
        <f>RawData!D31</f>
        <v>264</v>
      </c>
      <c r="E31" s="4">
        <f>RawData!E31</f>
        <v>142.69999999999999</v>
      </c>
      <c r="F31" s="4">
        <f>RawData!F31</f>
        <v>125.8</v>
      </c>
      <c r="G31" s="4"/>
      <c r="H31" s="5">
        <f t="shared" si="2"/>
        <v>2.1452435378934265E-2</v>
      </c>
      <c r="I31" s="5">
        <f t="shared" si="0"/>
        <v>2.4761904761904763E-2</v>
      </c>
      <c r="J31" s="5">
        <f t="shared" si="0"/>
        <v>1.8975332068311701E-3</v>
      </c>
      <c r="K31" s="5">
        <f t="shared" si="0"/>
        <v>2.1067415730335881E-3</v>
      </c>
      <c r="L31" s="5">
        <f t="shared" si="1"/>
        <v>6.3999999999999613E-3</v>
      </c>
      <c r="M31" s="4"/>
      <c r="N31" s="2"/>
      <c r="O31" s="2"/>
      <c r="P31" s="2"/>
      <c r="Q31" s="2"/>
      <c r="R31" s="2"/>
      <c r="S31" s="5"/>
      <c r="Y31" s="3"/>
      <c r="Z31" s="3"/>
      <c r="AB31" s="3"/>
      <c r="AC31" s="3"/>
      <c r="AD31" s="3"/>
      <c r="AE31" s="3"/>
    </row>
    <row r="32" spans="1:31" x14ac:dyDescent="0.25">
      <c r="A32">
        <f t="shared" si="3"/>
        <v>29</v>
      </c>
      <c r="B32" s="4">
        <f>RawData!B32</f>
        <v>558.20000000000005</v>
      </c>
      <c r="C32" s="4">
        <f>RawData!C32</f>
        <v>314.8</v>
      </c>
      <c r="D32" s="4">
        <f>RawData!D32</f>
        <v>263.8</v>
      </c>
      <c r="E32" s="4">
        <f>RawData!E32</f>
        <v>150.6</v>
      </c>
      <c r="F32" s="4">
        <f>RawData!F32</f>
        <v>126.6</v>
      </c>
      <c r="G32" s="4"/>
      <c r="H32" s="5">
        <f t="shared" si="2"/>
        <v>-3.9077293854363759E-2</v>
      </c>
      <c r="I32" s="5">
        <f t="shared" si="0"/>
        <v>-2.4783147459727428E-2</v>
      </c>
      <c r="J32" s="5">
        <f t="shared" si="0"/>
        <v>-7.575757575757347E-4</v>
      </c>
      <c r="K32" s="5">
        <f t="shared" si="0"/>
        <v>5.5360896986685448E-2</v>
      </c>
      <c r="L32" s="5">
        <f t="shared" si="1"/>
        <v>6.3593004769475492E-3</v>
      </c>
      <c r="M32" s="4"/>
      <c r="N32" s="2"/>
      <c r="O32" s="2"/>
      <c r="P32" s="2"/>
      <c r="Q32" s="2"/>
      <c r="R32" s="2"/>
      <c r="S32" s="5"/>
      <c r="Y32" s="3"/>
      <c r="Z32" s="3"/>
      <c r="AB32" s="3"/>
      <c r="AC32" s="3"/>
      <c r="AD32" s="3"/>
      <c r="AE32" s="3"/>
    </row>
    <row r="33" spans="1:31" x14ac:dyDescent="0.25">
      <c r="A33">
        <f t="shared" si="3"/>
        <v>30</v>
      </c>
      <c r="B33" s="4">
        <f>RawData!B33</f>
        <v>542.9</v>
      </c>
      <c r="C33" s="4">
        <f>RawData!C33</f>
        <v>320.2</v>
      </c>
      <c r="D33" s="4">
        <f>RawData!D33</f>
        <v>263.7</v>
      </c>
      <c r="E33" s="4">
        <f>RawData!E33</f>
        <v>143.69999999999999</v>
      </c>
      <c r="F33" s="4">
        <f>RawData!F33</f>
        <v>127.4</v>
      </c>
      <c r="G33" s="4"/>
      <c r="H33" s="5">
        <f t="shared" si="2"/>
        <v>-2.7409530634181389E-2</v>
      </c>
      <c r="I33" s="5">
        <f t="shared" si="0"/>
        <v>1.7153748411689929E-2</v>
      </c>
      <c r="J33" s="5">
        <f t="shared" si="0"/>
        <v>-3.7907505686129994E-4</v>
      </c>
      <c r="K33" s="5">
        <f t="shared" si="0"/>
        <v>-4.5816733067729154E-2</v>
      </c>
      <c r="L33" s="5">
        <f t="shared" si="1"/>
        <v>6.3191153238546516E-3</v>
      </c>
      <c r="M33" s="4"/>
      <c r="N33" s="2"/>
      <c r="O33" s="2"/>
      <c r="P33" s="2"/>
      <c r="Q33" s="2"/>
      <c r="R33" s="2"/>
      <c r="S33" s="5"/>
      <c r="Y33" s="3"/>
      <c r="Z33" s="3"/>
      <c r="AB33" s="3"/>
      <c r="AC33" s="3"/>
      <c r="AD33" s="3"/>
      <c r="AE33" s="3"/>
    </row>
    <row r="34" spans="1:31" x14ac:dyDescent="0.25">
      <c r="A34">
        <f t="shared" si="3"/>
        <v>31</v>
      </c>
      <c r="B34" s="4">
        <f>RawData!B34</f>
        <v>537</v>
      </c>
      <c r="C34" s="4">
        <f>RawData!C34</f>
        <v>317.89999999999998</v>
      </c>
      <c r="D34" s="4">
        <f>RawData!D34</f>
        <v>263.5</v>
      </c>
      <c r="E34" s="4">
        <f>RawData!E34</f>
        <v>150.6</v>
      </c>
      <c r="F34" s="4">
        <f>RawData!F34</f>
        <v>128.30000000000001</v>
      </c>
      <c r="G34" s="4"/>
      <c r="H34" s="5">
        <f t="shared" si="2"/>
        <v>-1.0867563087124665E-2</v>
      </c>
      <c r="I34" s="5">
        <f t="shared" si="0"/>
        <v>-7.1830106183635722E-3</v>
      </c>
      <c r="J34" s="5">
        <f t="shared" si="0"/>
        <v>-7.5843761850580282E-4</v>
      </c>
      <c r="K34" s="5">
        <f t="shared" si="0"/>
        <v>4.8016701461377931E-2</v>
      </c>
      <c r="L34" s="5">
        <f t="shared" si="1"/>
        <v>7.0643642072214519E-3</v>
      </c>
      <c r="M34" s="4"/>
      <c r="N34" s="2"/>
      <c r="O34" s="2"/>
      <c r="P34" s="2"/>
      <c r="Q34" s="2"/>
      <c r="R34" s="2"/>
      <c r="S34" s="5"/>
      <c r="Y34" s="3"/>
      <c r="Z34" s="3"/>
      <c r="AB34" s="3"/>
      <c r="AC34" s="3"/>
      <c r="AD34" s="3"/>
      <c r="AE34" s="3"/>
    </row>
    <row r="35" spans="1:31" x14ac:dyDescent="0.25">
      <c r="A35">
        <f t="shared" si="3"/>
        <v>32</v>
      </c>
      <c r="B35" s="4">
        <f>RawData!B35</f>
        <v>520.70000000000005</v>
      </c>
      <c r="C35" s="4">
        <f>RawData!C35</f>
        <v>310.5</v>
      </c>
      <c r="D35" s="4">
        <f>RawData!D35</f>
        <v>263.2</v>
      </c>
      <c r="E35" s="4">
        <f>RawData!E35</f>
        <v>148.5</v>
      </c>
      <c r="F35" s="4">
        <f>RawData!F35</f>
        <v>129</v>
      </c>
      <c r="G35" s="4"/>
      <c r="H35" s="5">
        <f t="shared" si="2"/>
        <v>-3.0353817504655378E-2</v>
      </c>
      <c r="I35" s="5">
        <f t="shared" si="0"/>
        <v>-2.3277760301981698E-2</v>
      </c>
      <c r="J35" s="5">
        <f t="shared" si="0"/>
        <v>-1.1385199240987465E-3</v>
      </c>
      <c r="K35" s="5">
        <f t="shared" si="0"/>
        <v>-1.3944223107569709E-2</v>
      </c>
      <c r="L35" s="5">
        <f t="shared" si="1"/>
        <v>5.4559625876851037E-3</v>
      </c>
      <c r="M35" s="4"/>
      <c r="N35" s="2"/>
      <c r="O35" s="2"/>
      <c r="P35" s="2"/>
      <c r="Q35" s="2"/>
      <c r="R35" s="2"/>
      <c r="S35" s="5"/>
      <c r="Y35" s="3"/>
      <c r="Z35" s="3"/>
      <c r="AB35" s="3"/>
      <c r="AC35" s="3"/>
      <c r="AD35" s="3"/>
      <c r="AE35" s="3"/>
    </row>
    <row r="36" spans="1:31" x14ac:dyDescent="0.25">
      <c r="A36">
        <f t="shared" si="3"/>
        <v>33</v>
      </c>
      <c r="B36" s="4">
        <f>RawData!B36</f>
        <v>538.29999999999995</v>
      </c>
      <c r="C36" s="4">
        <f>RawData!C36</f>
        <v>306.3</v>
      </c>
      <c r="D36" s="4">
        <f>RawData!D36</f>
        <v>263.7</v>
      </c>
      <c r="E36" s="4">
        <f>RawData!E36</f>
        <v>152.9</v>
      </c>
      <c r="F36" s="4">
        <f>RawData!F36</f>
        <v>129.80000000000001</v>
      </c>
      <c r="G36" s="4"/>
      <c r="H36" s="5">
        <f t="shared" si="2"/>
        <v>3.3800652967159506E-2</v>
      </c>
      <c r="I36" s="5">
        <f t="shared" si="0"/>
        <v>-1.352657004830915E-2</v>
      </c>
      <c r="J36" s="5">
        <f t="shared" si="0"/>
        <v>1.8996960486321601E-3</v>
      </c>
      <c r="K36" s="5">
        <f t="shared" si="0"/>
        <v>2.9629629629629672E-2</v>
      </c>
      <c r="L36" s="5">
        <f t="shared" si="1"/>
        <v>6.2015503875969546E-3</v>
      </c>
      <c r="M36" s="4"/>
      <c r="N36" s="2"/>
      <c r="O36" s="2"/>
      <c r="P36" s="2"/>
      <c r="Q36" s="2"/>
      <c r="R36" s="2"/>
      <c r="S36" s="5"/>
      <c r="Y36" s="3"/>
      <c r="Z36" s="3"/>
      <c r="AB36" s="3"/>
      <c r="AC36" s="3"/>
      <c r="AD36" s="3"/>
      <c r="AE36" s="3"/>
    </row>
    <row r="37" spans="1:31" x14ac:dyDescent="0.25">
      <c r="A37">
        <f t="shared" si="3"/>
        <v>34</v>
      </c>
      <c r="B37" s="4">
        <f>RawData!B37</f>
        <v>612.6</v>
      </c>
      <c r="C37" s="4">
        <f>RawData!C37</f>
        <v>301.89999999999998</v>
      </c>
      <c r="D37" s="4">
        <f>RawData!D37</f>
        <v>263.8</v>
      </c>
      <c r="E37" s="4">
        <f>RawData!E37</f>
        <v>157.9</v>
      </c>
      <c r="F37" s="4">
        <f>RawData!F37</f>
        <v>130.6</v>
      </c>
      <c r="G37" s="4"/>
      <c r="H37" s="5">
        <f t="shared" si="2"/>
        <v>0.1380271224224412</v>
      </c>
      <c r="I37" s="5">
        <f t="shared" si="0"/>
        <v>-1.4365001632386631E-2</v>
      </c>
      <c r="J37" s="5">
        <f t="shared" si="0"/>
        <v>3.7921880925306795E-4</v>
      </c>
      <c r="K37" s="5">
        <f t="shared" si="0"/>
        <v>3.2701111837802443E-2</v>
      </c>
      <c r="L37" s="5">
        <f t="shared" si="1"/>
        <v>6.1633281972264253E-3</v>
      </c>
      <c r="M37" s="4"/>
      <c r="N37" s="2"/>
      <c r="O37" s="2"/>
      <c r="P37" s="2"/>
      <c r="Q37" s="2"/>
      <c r="R37" s="2"/>
      <c r="S37" s="5"/>
      <c r="Y37" s="3"/>
      <c r="Z37" s="3"/>
      <c r="AB37" s="3"/>
      <c r="AC37" s="3"/>
      <c r="AD37" s="3"/>
      <c r="AE37" s="3"/>
    </row>
    <row r="38" spans="1:31" x14ac:dyDescent="0.25">
      <c r="A38">
        <f t="shared" si="3"/>
        <v>35</v>
      </c>
      <c r="B38" s="4">
        <f>RawData!B38</f>
        <v>598.20000000000005</v>
      </c>
      <c r="C38" s="4">
        <f>RawData!C38</f>
        <v>302</v>
      </c>
      <c r="D38" s="4">
        <f>RawData!D38</f>
        <v>263.8</v>
      </c>
      <c r="E38" s="4">
        <f>RawData!E38</f>
        <v>162.9</v>
      </c>
      <c r="F38" s="4">
        <f>RawData!F38</f>
        <v>131.4</v>
      </c>
      <c r="G38" s="4"/>
      <c r="H38" s="5">
        <f t="shared" si="2"/>
        <v>-2.3506366307541549E-2</v>
      </c>
      <c r="I38" s="5">
        <f t="shared" si="0"/>
        <v>3.3123550844660343E-4</v>
      </c>
      <c r="J38" s="5">
        <f t="shared" si="0"/>
        <v>0</v>
      </c>
      <c r="K38" s="5">
        <f t="shared" si="0"/>
        <v>3.1665611146295181E-2</v>
      </c>
      <c r="L38" s="5">
        <f t="shared" si="1"/>
        <v>6.1255742725880857E-3</v>
      </c>
      <c r="M38" s="4"/>
      <c r="N38" s="2"/>
      <c r="O38" s="2"/>
      <c r="P38" s="2"/>
      <c r="Q38" s="2"/>
      <c r="R38" s="2"/>
      <c r="S38" s="5"/>
      <c r="Y38" s="3"/>
      <c r="Z38" s="3"/>
      <c r="AB38" s="3"/>
      <c r="AC38" s="3"/>
      <c r="AD38" s="3"/>
      <c r="AE38" s="3"/>
    </row>
    <row r="39" spans="1:31" x14ac:dyDescent="0.25">
      <c r="A39">
        <f t="shared" si="3"/>
        <v>36</v>
      </c>
      <c r="B39" s="4">
        <f>RawData!B39</f>
        <v>598.20000000000005</v>
      </c>
      <c r="C39" s="4">
        <f>RawData!C39</f>
        <v>319.39999999999998</v>
      </c>
      <c r="D39" s="4">
        <f>RawData!D39</f>
        <v>263.89999999999998</v>
      </c>
      <c r="E39" s="4">
        <f>RawData!E39</f>
        <v>165.6</v>
      </c>
      <c r="F39" s="4">
        <f>RawData!F39</f>
        <v>132.19999999999999</v>
      </c>
      <c r="G39" s="4"/>
      <c r="H39" s="5">
        <f t="shared" si="2"/>
        <v>0</v>
      </c>
      <c r="I39" s="5">
        <f t="shared" si="0"/>
        <v>5.7615894039735105E-2</v>
      </c>
      <c r="J39" s="5">
        <f t="shared" si="0"/>
        <v>3.790750568610779E-4</v>
      </c>
      <c r="K39" s="5">
        <f t="shared" si="0"/>
        <v>1.6574585635358963E-2</v>
      </c>
      <c r="L39" s="5">
        <f t="shared" si="1"/>
        <v>6.0882800608825782E-3</v>
      </c>
      <c r="M39" s="4"/>
      <c r="N39" s="2"/>
      <c r="O39" s="2"/>
      <c r="P39" s="2"/>
      <c r="Q39" s="2"/>
      <c r="R39" s="2"/>
      <c r="S39" s="5"/>
      <c r="Y39" s="3"/>
      <c r="Z39" s="3"/>
      <c r="AB39" s="3"/>
      <c r="AC39" s="3"/>
      <c r="AD39" s="3"/>
      <c r="AE39" s="3"/>
    </row>
    <row r="40" spans="1:31" x14ac:dyDescent="0.25">
      <c r="A40">
        <f t="shared" si="3"/>
        <v>37</v>
      </c>
      <c r="B40" s="4">
        <f>RawData!B40</f>
        <v>633.70000000000005</v>
      </c>
      <c r="C40" s="4">
        <f>RawData!C40</f>
        <v>330.7</v>
      </c>
      <c r="D40" s="4">
        <f>RawData!D40</f>
        <v>263.8</v>
      </c>
      <c r="E40" s="4">
        <f>RawData!E40</f>
        <v>172.8</v>
      </c>
      <c r="F40" s="4">
        <f>RawData!F40</f>
        <v>132.9</v>
      </c>
      <c r="G40" s="4"/>
      <c r="H40" s="5">
        <f t="shared" si="2"/>
        <v>5.9344700768973579E-2</v>
      </c>
      <c r="I40" s="5">
        <f t="shared" si="0"/>
        <v>3.5378835316217883E-2</v>
      </c>
      <c r="J40" s="5">
        <f t="shared" si="0"/>
        <v>-3.7893141341405201E-4</v>
      </c>
      <c r="K40" s="5">
        <f t="shared" si="0"/>
        <v>4.347826086956541E-2</v>
      </c>
      <c r="L40" s="5">
        <f t="shared" si="1"/>
        <v>5.2950075642965722E-3</v>
      </c>
      <c r="M40" s="4"/>
      <c r="N40" s="2"/>
      <c r="O40" s="2"/>
      <c r="P40" s="2"/>
      <c r="Q40" s="2"/>
      <c r="R40" s="2"/>
      <c r="S40" s="5"/>
      <c r="Y40" s="3"/>
      <c r="Z40" s="3"/>
      <c r="AB40" s="3"/>
      <c r="AC40" s="3"/>
      <c r="AD40" s="3"/>
      <c r="AE40" s="3"/>
    </row>
    <row r="41" spans="1:31" x14ac:dyDescent="0.25">
      <c r="A41">
        <f t="shared" si="3"/>
        <v>38</v>
      </c>
      <c r="B41" s="4">
        <f>RawData!B41</f>
        <v>692.1</v>
      </c>
      <c r="C41" s="4">
        <f>RawData!C41</f>
        <v>327.8</v>
      </c>
      <c r="D41" s="4">
        <f>RawData!D41</f>
        <v>263.5</v>
      </c>
      <c r="E41" s="4">
        <f>RawData!E41</f>
        <v>165.6</v>
      </c>
      <c r="F41" s="4">
        <f>RawData!F41</f>
        <v>133.6</v>
      </c>
      <c r="G41" s="4"/>
      <c r="H41" s="5">
        <f t="shared" si="2"/>
        <v>9.215717216348418E-2</v>
      </c>
      <c r="I41" s="5">
        <f t="shared" si="0"/>
        <v>-8.7692772905956229E-3</v>
      </c>
      <c r="J41" s="5">
        <f t="shared" si="0"/>
        <v>-1.1372251705837888E-3</v>
      </c>
      <c r="K41" s="5">
        <f t="shared" si="0"/>
        <v>-4.1666666666666741E-2</v>
      </c>
      <c r="L41" s="5">
        <f t="shared" si="1"/>
        <v>5.2671181339352113E-3</v>
      </c>
      <c r="M41" s="4"/>
      <c r="N41" s="2"/>
      <c r="O41" s="2"/>
      <c r="P41" s="2"/>
      <c r="Q41" s="2"/>
      <c r="R41" s="2"/>
      <c r="S41" s="5"/>
      <c r="Y41" s="3"/>
      <c r="Z41" s="3"/>
      <c r="AB41" s="3"/>
      <c r="AC41" s="3"/>
      <c r="AD41" s="3"/>
      <c r="AE41" s="3"/>
    </row>
    <row r="42" spans="1:31" x14ac:dyDescent="0.25">
      <c r="A42">
        <f t="shared" si="3"/>
        <v>39</v>
      </c>
      <c r="B42" s="4">
        <f>RawData!B42</f>
        <v>764.1</v>
      </c>
      <c r="C42" s="4">
        <f>RawData!C42</f>
        <v>334.3</v>
      </c>
      <c r="D42" s="4">
        <f>RawData!D42</f>
        <v>263.60000000000002</v>
      </c>
      <c r="E42" s="4">
        <f>RawData!E42</f>
        <v>170.4</v>
      </c>
      <c r="F42" s="4">
        <f>RawData!F42</f>
        <v>134.19999999999999</v>
      </c>
      <c r="G42" s="4"/>
      <c r="H42" s="5">
        <f t="shared" si="2"/>
        <v>0.10403120936280885</v>
      </c>
      <c r="I42" s="5">
        <f t="shared" si="0"/>
        <v>1.9829164124466114E-2</v>
      </c>
      <c r="J42" s="5">
        <f t="shared" si="0"/>
        <v>3.7950664136632284E-4</v>
      </c>
      <c r="K42" s="5">
        <f t="shared" si="0"/>
        <v>2.898550724637694E-2</v>
      </c>
      <c r="L42" s="5">
        <f t="shared" si="1"/>
        <v>4.4910179640718084E-3</v>
      </c>
      <c r="M42" s="4"/>
      <c r="N42" s="2"/>
      <c r="O42" s="2"/>
      <c r="P42" s="2"/>
      <c r="Q42" s="2"/>
      <c r="R42" s="2"/>
      <c r="S42" s="5"/>
      <c r="Y42" s="3"/>
      <c r="Z42" s="3"/>
      <c r="AB42" s="3"/>
      <c r="AC42" s="3"/>
      <c r="AD42" s="3"/>
      <c r="AE42" s="3"/>
    </row>
    <row r="43" spans="1:31" x14ac:dyDescent="0.25">
      <c r="A43">
        <f t="shared" si="3"/>
        <v>40</v>
      </c>
      <c r="B43" s="4">
        <f>RawData!B43</f>
        <v>784.5</v>
      </c>
      <c r="C43" s="4">
        <f>RawData!C43</f>
        <v>351.8</v>
      </c>
      <c r="D43" s="4">
        <f>RawData!D43</f>
        <v>263.3</v>
      </c>
      <c r="E43" s="4">
        <f>RawData!E43</f>
        <v>176.1</v>
      </c>
      <c r="F43" s="4">
        <f>RawData!F43</f>
        <v>134.9</v>
      </c>
      <c r="G43" s="4"/>
      <c r="H43" s="5">
        <f t="shared" si="2"/>
        <v>2.6698076168040874E-2</v>
      </c>
      <c r="I43" s="5">
        <f t="shared" si="0"/>
        <v>5.234819024828008E-2</v>
      </c>
      <c r="J43" s="5">
        <f t="shared" si="0"/>
        <v>-1.1380880121396597E-3</v>
      </c>
      <c r="K43" s="5">
        <f t="shared" si="0"/>
        <v>3.3450704225352013E-2</v>
      </c>
      <c r="L43" s="5">
        <f t="shared" si="1"/>
        <v>5.2160953800299836E-3</v>
      </c>
      <c r="M43" s="4"/>
      <c r="N43" s="2"/>
      <c r="O43" s="2"/>
      <c r="P43" s="2"/>
      <c r="Q43" s="2"/>
      <c r="R43" s="2"/>
      <c r="S43" s="5"/>
      <c r="Y43" s="3"/>
      <c r="Z43" s="3"/>
      <c r="AB43" s="3"/>
      <c r="AC43" s="3"/>
      <c r="AD43" s="3"/>
      <c r="AE43" s="3"/>
    </row>
    <row r="45" spans="1:31" x14ac:dyDescent="0.25">
      <c r="G45" s="6" t="s">
        <v>44</v>
      </c>
    </row>
    <row r="46" spans="1:31" x14ac:dyDescent="0.25">
      <c r="G46" t="s">
        <v>12</v>
      </c>
      <c r="H46" s="2">
        <f>MIN(H4:H43)</f>
        <v>-9.2537804076265551E-2</v>
      </c>
      <c r="I46" s="2">
        <f t="shared" ref="I46:L46" si="4">MIN(I4:I43)</f>
        <v>-2.4783147459727428E-2</v>
      </c>
      <c r="J46" s="2">
        <f t="shared" si="4"/>
        <v>-1.1385199240987465E-3</v>
      </c>
      <c r="K46" s="2">
        <f t="shared" si="4"/>
        <v>-4.7328244274809195E-2</v>
      </c>
      <c r="L46" s="2">
        <f t="shared" si="4"/>
        <v>4.4910179640718084E-3</v>
      </c>
      <c r="N46" s="2"/>
      <c r="O46" s="2"/>
      <c r="P46" s="2"/>
      <c r="Q46" s="2"/>
    </row>
    <row r="47" spans="1:31" x14ac:dyDescent="0.25">
      <c r="G47" t="s">
        <v>13</v>
      </c>
      <c r="H47" s="2">
        <f>MAX(H4:H43)</f>
        <v>0.1380271224224412</v>
      </c>
      <c r="I47" s="2">
        <f t="shared" ref="I47:L47" si="5">MAX(I4:I43)</f>
        <v>5.7615894039735105E-2</v>
      </c>
      <c r="J47" s="2">
        <f t="shared" si="5"/>
        <v>6.4908722109533468E-3</v>
      </c>
      <c r="K47" s="2">
        <f t="shared" si="5"/>
        <v>5.5360896986685448E-2</v>
      </c>
      <c r="L47" s="2">
        <f t="shared" si="5"/>
        <v>1.0000000000000009E-2</v>
      </c>
      <c r="N47" s="5"/>
      <c r="O47" s="5"/>
      <c r="P47" s="5"/>
      <c r="Q47" s="5"/>
    </row>
    <row r="48" spans="1:31" x14ac:dyDescent="0.25">
      <c r="G48" t="s">
        <v>14</v>
      </c>
      <c r="H48" s="2">
        <f>AVERAGE(H4:H43)</f>
        <v>1.7449966112776039E-2</v>
      </c>
      <c r="I48" s="2">
        <f t="shared" ref="I48:L48" si="6">AVERAGE(I4:I43)</f>
        <v>8.776919988930567E-3</v>
      </c>
      <c r="J48" s="2">
        <f t="shared" si="6"/>
        <v>1.8046723847713552E-3</v>
      </c>
      <c r="K48" s="2">
        <f t="shared" si="6"/>
        <v>1.437219945041078E-2</v>
      </c>
      <c r="L48" s="2">
        <f t="shared" si="6"/>
        <v>7.5132571548997829E-3</v>
      </c>
      <c r="N48" s="5"/>
      <c r="O48" s="5"/>
      <c r="P48" s="5"/>
      <c r="Q48" s="5"/>
    </row>
    <row r="49" spans="7:17" x14ac:dyDescent="0.25">
      <c r="N49" s="5"/>
      <c r="O49" s="5"/>
      <c r="P49" s="5"/>
      <c r="Q49" s="5"/>
    </row>
    <row r="50" spans="7:17" x14ac:dyDescent="0.25">
      <c r="G50" s="6" t="s">
        <v>18</v>
      </c>
      <c r="N50" s="5"/>
      <c r="O50" s="5"/>
      <c r="P50" s="5"/>
      <c r="Q50" s="5"/>
    </row>
    <row r="51" spans="7:17" x14ac:dyDescent="0.25">
      <c r="G51" t="s">
        <v>9</v>
      </c>
      <c r="H51" s="15">
        <f>Parameters!$B$6</f>
        <v>0.1</v>
      </c>
      <c r="I51" s="15">
        <f>Parameters!$B$6</f>
        <v>0.1</v>
      </c>
      <c r="J51" s="15">
        <f>Parameters!$B$6</f>
        <v>0.1</v>
      </c>
      <c r="K51" s="15">
        <f>Parameters!$B$6</f>
        <v>0.1</v>
      </c>
      <c r="L51" s="15">
        <f>Parameters!$B$9</f>
        <v>0.01</v>
      </c>
    </row>
    <row r="52" spans="7:17" x14ac:dyDescent="0.25">
      <c r="G52" t="s">
        <v>15</v>
      </c>
      <c r="H52">
        <f>COUNTIF(H4:H43,"&gt;"&amp;H51)+COUNTIF(H4:H43,"&lt;-"&amp;H51)</f>
        <v>2</v>
      </c>
      <c r="I52">
        <f t="shared" ref="I52:L52" si="7">COUNTIF(I4:I43,"&gt;"&amp;I51)+COUNTIF(I4:I43,"&lt;-"&amp;I51)</f>
        <v>0</v>
      </c>
      <c r="J52">
        <f t="shared" si="7"/>
        <v>0</v>
      </c>
      <c r="K52">
        <f t="shared" si="7"/>
        <v>0</v>
      </c>
      <c r="L52">
        <f t="shared" si="7"/>
        <v>0</v>
      </c>
    </row>
    <row r="53" spans="7:17" x14ac:dyDescent="0.25">
      <c r="G53" t="s">
        <v>16</v>
      </c>
      <c r="H53">
        <f>SUM(H52:K52)</f>
        <v>2</v>
      </c>
      <c r="L53">
        <f>L52</f>
        <v>0</v>
      </c>
    </row>
    <row r="54" spans="7:17" x14ac:dyDescent="0.25">
      <c r="G54" t="s">
        <v>17</v>
      </c>
      <c r="H54">
        <f>Parameters!$B$7</f>
        <v>2</v>
      </c>
      <c r="L54">
        <f>Parameters!$B$10</f>
        <v>0</v>
      </c>
    </row>
    <row r="55" spans="7:17" x14ac:dyDescent="0.25">
      <c r="H55" s="14" t="str">
        <f>IF(H53=H54,"Fund values OK","Error in fund values!")</f>
        <v>Fund values OK</v>
      </c>
      <c r="L55" s="14" t="str">
        <f>IF(L53=L54,"CPI values OK","Error in CPI values!")</f>
        <v>CPI values OK</v>
      </c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7083A-3291-4273-B37C-5A0D693C9E45}">
  <dimension ref="A1:B22"/>
  <sheetViews>
    <sheetView workbookViewId="0"/>
  </sheetViews>
  <sheetFormatPr defaultRowHeight="15" x14ac:dyDescent="0.25"/>
  <cols>
    <col min="1" max="1" width="40.42578125" bestFit="1" customWidth="1"/>
  </cols>
  <sheetData>
    <row r="1" spans="1:2" x14ac:dyDescent="0.25">
      <c r="A1" s="6" t="s">
        <v>11</v>
      </c>
    </row>
    <row r="3" spans="1:2" x14ac:dyDescent="0.25">
      <c r="A3" t="s">
        <v>27</v>
      </c>
      <c r="B3" s="13">
        <v>40</v>
      </c>
    </row>
    <row r="4" spans="1:2" x14ac:dyDescent="0.25">
      <c r="A4" t="s">
        <v>42</v>
      </c>
      <c r="B4" s="13">
        <v>4</v>
      </c>
    </row>
    <row r="6" spans="1:2" x14ac:dyDescent="0.25">
      <c r="A6" t="s">
        <v>19</v>
      </c>
      <c r="B6" s="12">
        <v>0.1</v>
      </c>
    </row>
    <row r="7" spans="1:2" x14ac:dyDescent="0.25">
      <c r="A7" t="s">
        <v>22</v>
      </c>
      <c r="B7" s="13">
        <v>2</v>
      </c>
    </row>
    <row r="9" spans="1:2" x14ac:dyDescent="0.25">
      <c r="A9" t="s">
        <v>21</v>
      </c>
      <c r="B9" s="12">
        <v>0.01</v>
      </c>
    </row>
    <row r="10" spans="1:2" x14ac:dyDescent="0.25">
      <c r="A10" t="s">
        <v>20</v>
      </c>
      <c r="B10" s="13">
        <v>0</v>
      </c>
    </row>
    <row r="12" spans="1:2" x14ac:dyDescent="0.25">
      <c r="A12" t="s">
        <v>29</v>
      </c>
      <c r="B12" s="12">
        <v>0.95</v>
      </c>
    </row>
    <row r="14" spans="1:2" x14ac:dyDescent="0.25">
      <c r="A14" t="s">
        <v>41</v>
      </c>
    </row>
    <row r="15" spans="1:2" x14ac:dyDescent="0.25">
      <c r="A15" t="s">
        <v>36</v>
      </c>
      <c r="B15" s="12">
        <v>0</v>
      </c>
    </row>
    <row r="16" spans="1:2" x14ac:dyDescent="0.25">
      <c r="A16" t="s">
        <v>37</v>
      </c>
      <c r="B16" s="12">
        <v>0.02</v>
      </c>
    </row>
    <row r="17" spans="1:2" x14ac:dyDescent="0.25">
      <c r="A17" t="s">
        <v>38</v>
      </c>
      <c r="B17" s="12">
        <v>0.05</v>
      </c>
    </row>
    <row r="18" spans="1:2" x14ac:dyDescent="0.25">
      <c r="A18" t="s">
        <v>39</v>
      </c>
      <c r="B18" s="12">
        <v>0.1</v>
      </c>
    </row>
    <row r="19" spans="1:2" x14ac:dyDescent="0.25">
      <c r="A19" t="s">
        <v>40</v>
      </c>
      <c r="B19" s="12">
        <v>0.2</v>
      </c>
    </row>
    <row r="21" spans="1:2" x14ac:dyDescent="0.25">
      <c r="A21" t="s">
        <v>32</v>
      </c>
      <c r="B21" s="23">
        <v>1000</v>
      </c>
    </row>
    <row r="22" spans="1:2" x14ac:dyDescent="0.25">
      <c r="A22" t="s">
        <v>33</v>
      </c>
      <c r="B22" s="23">
        <v>25</v>
      </c>
    </row>
  </sheetData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5E7E4-A5F2-440B-8A64-38D84645808E}">
  <dimension ref="A1:K42"/>
  <sheetViews>
    <sheetView workbookViewId="0"/>
  </sheetViews>
  <sheetFormatPr defaultRowHeight="15" x14ac:dyDescent="0.25"/>
  <cols>
    <col min="1" max="1" width="36.28515625" bestFit="1" customWidth="1"/>
  </cols>
  <sheetData>
    <row r="1" spans="1:11" x14ac:dyDescent="0.25">
      <c r="A1" s="6" t="s">
        <v>25</v>
      </c>
      <c r="H1" s="22" t="s">
        <v>43</v>
      </c>
      <c r="I1" s="22"/>
      <c r="J1" s="22"/>
      <c r="K1" s="22"/>
    </row>
    <row r="2" spans="1:11" x14ac:dyDescent="0.25">
      <c r="B2" s="7" t="s">
        <v>1</v>
      </c>
      <c r="C2" s="7" t="s">
        <v>2</v>
      </c>
      <c r="D2" s="7" t="s">
        <v>3</v>
      </c>
      <c r="E2" s="7" t="s">
        <v>4</v>
      </c>
      <c r="F2" s="7"/>
      <c r="G2" s="7" t="s">
        <v>0</v>
      </c>
      <c r="H2" s="7" t="s">
        <v>1</v>
      </c>
      <c r="I2" s="7" t="s">
        <v>2</v>
      </c>
      <c r="J2" s="7" t="s">
        <v>3</v>
      </c>
      <c r="K2" s="7" t="s">
        <v>4</v>
      </c>
    </row>
    <row r="3" spans="1:11" x14ac:dyDescent="0.25">
      <c r="A3" t="s">
        <v>23</v>
      </c>
      <c r="B3" s="5">
        <f>_xlfn.STDEV.S(CleanData!H4:H43)</f>
        <v>5.0587879582405376E-2</v>
      </c>
      <c r="C3" s="5">
        <f>_xlfn.STDEV.S(CleanData!I4:I43)</f>
        <v>2.0399549199084661E-2</v>
      </c>
      <c r="D3" s="5">
        <f>_xlfn.STDEV.S(CleanData!J4:J43)</f>
        <v>2.1040430399309057E-3</v>
      </c>
      <c r="E3" s="5">
        <f>_xlfn.STDEV.S(CleanData!K4:K43)</f>
        <v>2.7794115112672685E-2</v>
      </c>
      <c r="F3" s="5"/>
      <c r="G3">
        <v>1</v>
      </c>
      <c r="H3">
        <f>IF(CleanData!H4&lt;CleanData!$L4,1,0)</f>
        <v>1</v>
      </c>
      <c r="I3">
        <f>IF(CleanData!I4&lt;CleanData!$L4,1,0)</f>
        <v>1</v>
      </c>
      <c r="J3">
        <f>IF(CleanData!J4&lt;CleanData!$L4,1,0)</f>
        <v>1</v>
      </c>
      <c r="K3">
        <f>IF(CleanData!K4&lt;CleanData!$L4,1,0)</f>
        <v>1</v>
      </c>
    </row>
    <row r="4" spans="1:11" x14ac:dyDescent="0.25">
      <c r="A4" t="s">
        <v>24</v>
      </c>
      <c r="B4" s="18">
        <f>2*B3</f>
        <v>0.10117575916481075</v>
      </c>
      <c r="C4" s="18">
        <f t="shared" ref="C4:E4" si="0">2*C3</f>
        <v>4.0799098398169323E-2</v>
      </c>
      <c r="D4" s="18">
        <f t="shared" si="0"/>
        <v>4.2080860798618114E-3</v>
      </c>
      <c r="E4" s="18">
        <f t="shared" si="0"/>
        <v>5.558823022534537E-2</v>
      </c>
      <c r="F4" s="5"/>
      <c r="G4">
        <f>G3+1</f>
        <v>2</v>
      </c>
      <c r="H4">
        <f>IF(CleanData!H5&lt;CleanData!$L5,1,0)</f>
        <v>0</v>
      </c>
      <c r="I4">
        <f>IF(CleanData!I5&lt;CleanData!$L5,1,0)</f>
        <v>0</v>
      </c>
      <c r="J4">
        <f>IF(CleanData!J5&lt;CleanData!$L5,1,0)</f>
        <v>1</v>
      </c>
      <c r="K4">
        <f>IF(CleanData!K5&lt;CleanData!$L5,1,0)</f>
        <v>1</v>
      </c>
    </row>
    <row r="5" spans="1:11" x14ac:dyDescent="0.25">
      <c r="G5">
        <f t="shared" ref="G5:G42" si="1">G4+1</f>
        <v>3</v>
      </c>
      <c r="H5">
        <f>IF(CleanData!H6&lt;CleanData!$L6,1,0)</f>
        <v>1</v>
      </c>
      <c r="I5">
        <f>IF(CleanData!I6&lt;CleanData!$L6,1,0)</f>
        <v>1</v>
      </c>
      <c r="J5">
        <f>IF(CleanData!J6&lt;CleanData!$L6,1,0)</f>
        <v>1</v>
      </c>
      <c r="K5">
        <f>IF(CleanData!K6&lt;CleanData!$L6,1,0)</f>
        <v>0</v>
      </c>
    </row>
    <row r="6" spans="1:11" x14ac:dyDescent="0.25">
      <c r="A6" t="s">
        <v>28</v>
      </c>
      <c r="B6">
        <f>SUM(H3:H42)</f>
        <v>16</v>
      </c>
      <c r="C6">
        <f t="shared" ref="C6:E6" si="2">SUM(I3:I42)</f>
        <v>20</v>
      </c>
      <c r="D6">
        <f t="shared" si="2"/>
        <v>40</v>
      </c>
      <c r="E6">
        <f t="shared" si="2"/>
        <v>16</v>
      </c>
      <c r="G6">
        <f t="shared" si="1"/>
        <v>4</v>
      </c>
      <c r="H6">
        <f>IF(CleanData!H7&lt;CleanData!$L7,1,0)</f>
        <v>0</v>
      </c>
      <c r="I6">
        <f>IF(CleanData!I7&lt;CleanData!$L7,1,0)</f>
        <v>1</v>
      </c>
      <c r="J6">
        <f>IF(CleanData!J7&lt;CleanData!$L7,1,0)</f>
        <v>1</v>
      </c>
      <c r="K6">
        <f>IF(CleanData!K7&lt;CleanData!$L7,1,0)</f>
        <v>0</v>
      </c>
    </row>
    <row r="7" spans="1:11" x14ac:dyDescent="0.25">
      <c r="A7" t="s">
        <v>26</v>
      </c>
      <c r="B7" s="19">
        <f>B6/Parameters!$B$3</f>
        <v>0.4</v>
      </c>
      <c r="C7" s="19">
        <f>C6/Parameters!$B$3</f>
        <v>0.5</v>
      </c>
      <c r="D7" s="19">
        <f>D6/Parameters!$B$3</f>
        <v>1</v>
      </c>
      <c r="E7" s="19">
        <f>E6/Parameters!$B$3</f>
        <v>0.4</v>
      </c>
      <c r="F7" s="16"/>
      <c r="G7">
        <f t="shared" si="1"/>
        <v>5</v>
      </c>
      <c r="H7">
        <f>IF(CleanData!H8&lt;CleanData!$L8,1,0)</f>
        <v>0</v>
      </c>
      <c r="I7">
        <f>IF(CleanData!I8&lt;CleanData!$L8,1,0)</f>
        <v>1</v>
      </c>
      <c r="J7">
        <f>IF(CleanData!J8&lt;CleanData!$L8,1,0)</f>
        <v>1</v>
      </c>
      <c r="K7">
        <f>IF(CleanData!K8&lt;CleanData!$L8,1,0)</f>
        <v>1</v>
      </c>
    </row>
    <row r="8" spans="1:11" x14ac:dyDescent="0.25">
      <c r="G8">
        <f t="shared" si="1"/>
        <v>6</v>
      </c>
      <c r="H8">
        <f>IF(CleanData!H9&lt;CleanData!$L9,1,0)</f>
        <v>0</v>
      </c>
      <c r="I8">
        <f>IF(CleanData!I9&lt;CleanData!$L9,1,0)</f>
        <v>1</v>
      </c>
      <c r="J8">
        <f>IF(CleanData!J9&lt;CleanData!$L9,1,0)</f>
        <v>1</v>
      </c>
      <c r="K8">
        <f>IF(CleanData!K9&lt;CleanData!$L9,1,0)</f>
        <v>1</v>
      </c>
    </row>
    <row r="9" spans="1:11" x14ac:dyDescent="0.25">
      <c r="A9" t="s">
        <v>30</v>
      </c>
      <c r="B9" s="5">
        <f>PERCENTILE(CleanData!H$4:H$43,1-Parameters!$B$12)</f>
        <v>-6.4688403148797813E-2</v>
      </c>
      <c r="C9" s="5">
        <f>PERCENTILE(CleanData!I$4:I$43,1-Parameters!$B$12)</f>
        <v>-2.3241352803831557E-2</v>
      </c>
      <c r="D9" s="5">
        <f>PERCENTILE(CleanData!J$4:J$43,1-Parameters!$B$12)</f>
        <v>-1.1372683126615823E-3</v>
      </c>
      <c r="E9" s="5">
        <f>PERCENTILE(CleanData!K$4:K$43,1-Parameters!$B$12)</f>
        <v>-4.5815065728276302E-2</v>
      </c>
      <c r="F9" s="5"/>
      <c r="G9">
        <f t="shared" si="1"/>
        <v>7</v>
      </c>
      <c r="H9">
        <f>IF(CleanData!H10&lt;CleanData!$L10,1,0)</f>
        <v>0</v>
      </c>
      <c r="I9">
        <f>IF(CleanData!I10&lt;CleanData!$L10,1,0)</f>
        <v>0</v>
      </c>
      <c r="J9">
        <f>IF(CleanData!J10&lt;CleanData!$L10,1,0)</f>
        <v>1</v>
      </c>
      <c r="K9">
        <f>IF(CleanData!K10&lt;CleanData!$L10,1,0)</f>
        <v>0</v>
      </c>
    </row>
    <row r="10" spans="1:11" x14ac:dyDescent="0.25">
      <c r="A10" t="s">
        <v>5</v>
      </c>
      <c r="B10" s="20">
        <f>-B9</f>
        <v>6.4688403148797813E-2</v>
      </c>
      <c r="C10" s="20">
        <f t="shared" ref="C10:E10" si="3">-C9</f>
        <v>2.3241352803831557E-2</v>
      </c>
      <c r="D10" s="20">
        <f t="shared" si="3"/>
        <v>1.1372683126615823E-3</v>
      </c>
      <c r="E10" s="20">
        <f t="shared" si="3"/>
        <v>4.5815065728276302E-2</v>
      </c>
      <c r="F10" s="2"/>
      <c r="G10">
        <f t="shared" si="1"/>
        <v>8</v>
      </c>
      <c r="H10">
        <f>IF(CleanData!H11&lt;CleanData!$L11,1,0)</f>
        <v>0</v>
      </c>
      <c r="I10">
        <f>IF(CleanData!I11&lt;CleanData!$L11,1,0)</f>
        <v>0</v>
      </c>
      <c r="J10">
        <f>IF(CleanData!J11&lt;CleanData!$L11,1,0)</f>
        <v>1</v>
      </c>
      <c r="K10">
        <f>IF(CleanData!K11&lt;CleanData!$L11,1,0)</f>
        <v>1</v>
      </c>
    </row>
    <row r="11" spans="1:11" x14ac:dyDescent="0.25">
      <c r="G11">
        <f t="shared" si="1"/>
        <v>9</v>
      </c>
      <c r="H11">
        <f>IF(CleanData!H12&lt;CleanData!$L12,1,0)</f>
        <v>0</v>
      </c>
      <c r="I11">
        <f>IF(CleanData!I12&lt;CleanData!$L12,1,0)</f>
        <v>0</v>
      </c>
      <c r="J11">
        <f>IF(CleanData!J12&lt;CleanData!$L12,1,0)</f>
        <v>1</v>
      </c>
      <c r="K11">
        <f>IF(CleanData!K12&lt;CleanData!$L12,1,0)</f>
        <v>0</v>
      </c>
    </row>
    <row r="12" spans="1:11" x14ac:dyDescent="0.25">
      <c r="A12" t="s">
        <v>31</v>
      </c>
      <c r="B12" s="21">
        <f>COUNTIF(Parameters!$B$15:$B$19,"&lt;"&amp;B$4)+1</f>
        <v>5</v>
      </c>
      <c r="C12" s="21">
        <f>COUNTIF(Parameters!$B$15:$B$19,"&lt;"&amp;C$4)+1</f>
        <v>3</v>
      </c>
      <c r="D12" s="21">
        <f>COUNTIF(Parameters!$B$15:$B$19,"&lt;"&amp;D$4)+1</f>
        <v>2</v>
      </c>
      <c r="E12" s="21">
        <f>COUNTIF(Parameters!$B$15:$B$19,"&lt;"&amp;E$4)+1</f>
        <v>4</v>
      </c>
      <c r="G12">
        <f t="shared" si="1"/>
        <v>10</v>
      </c>
      <c r="H12">
        <f>IF(CleanData!H13&lt;CleanData!$L13,1,0)</f>
        <v>0</v>
      </c>
      <c r="I12">
        <f>IF(CleanData!I13&lt;CleanData!$L13,1,0)</f>
        <v>0</v>
      </c>
      <c r="J12">
        <f>IF(CleanData!J13&lt;CleanData!$L13,1,0)</f>
        <v>1</v>
      </c>
      <c r="K12">
        <f>IF(CleanData!K13&lt;CleanData!$L13,1,0)</f>
        <v>1</v>
      </c>
    </row>
    <row r="13" spans="1:11" x14ac:dyDescent="0.25">
      <c r="G13">
        <f t="shared" si="1"/>
        <v>11</v>
      </c>
      <c r="H13">
        <f>IF(CleanData!H14&lt;CleanData!$L14,1,0)</f>
        <v>1</v>
      </c>
      <c r="I13">
        <f>IF(CleanData!I14&lt;CleanData!$L14,1,0)</f>
        <v>0</v>
      </c>
      <c r="J13">
        <f>IF(CleanData!J14&lt;CleanData!$L14,1,0)</f>
        <v>1</v>
      </c>
      <c r="K13">
        <f>IF(CleanData!K14&lt;CleanData!$L14,1,0)</f>
        <v>0</v>
      </c>
    </row>
    <row r="14" spans="1:11" x14ac:dyDescent="0.25">
      <c r="G14">
        <f t="shared" si="1"/>
        <v>12</v>
      </c>
      <c r="H14">
        <f>IF(CleanData!H15&lt;CleanData!$L15,1,0)</f>
        <v>0</v>
      </c>
      <c r="I14">
        <f>IF(CleanData!I15&lt;CleanData!$L15,1,0)</f>
        <v>0</v>
      </c>
      <c r="J14">
        <f>IF(CleanData!J15&lt;CleanData!$L15,1,0)</f>
        <v>1</v>
      </c>
      <c r="K14">
        <f>IF(CleanData!K15&lt;CleanData!$L15,1,0)</f>
        <v>1</v>
      </c>
    </row>
    <row r="15" spans="1:11" x14ac:dyDescent="0.25">
      <c r="G15">
        <f t="shared" si="1"/>
        <v>13</v>
      </c>
      <c r="H15">
        <f>IF(CleanData!H16&lt;CleanData!$L16,1,0)</f>
        <v>1</v>
      </c>
      <c r="I15">
        <f>IF(CleanData!I16&lt;CleanData!$L16,1,0)</f>
        <v>1</v>
      </c>
      <c r="J15">
        <f>IF(CleanData!J16&lt;CleanData!$L16,1,0)</f>
        <v>1</v>
      </c>
      <c r="K15">
        <f>IF(CleanData!K16&lt;CleanData!$L16,1,0)</f>
        <v>0</v>
      </c>
    </row>
    <row r="16" spans="1:11" x14ac:dyDescent="0.25">
      <c r="G16">
        <f t="shared" si="1"/>
        <v>14</v>
      </c>
      <c r="H16">
        <f>IF(CleanData!H17&lt;CleanData!$L17,1,0)</f>
        <v>0</v>
      </c>
      <c r="I16">
        <f>IF(CleanData!I17&lt;CleanData!$L17,1,0)</f>
        <v>1</v>
      </c>
      <c r="J16">
        <f>IF(CleanData!J17&lt;CleanData!$L17,1,0)</f>
        <v>1</v>
      </c>
      <c r="K16">
        <f>IF(CleanData!K17&lt;CleanData!$L17,1,0)</f>
        <v>0</v>
      </c>
    </row>
    <row r="17" spans="7:11" x14ac:dyDescent="0.25">
      <c r="G17">
        <f t="shared" si="1"/>
        <v>15</v>
      </c>
      <c r="H17">
        <f>IF(CleanData!H18&lt;CleanData!$L18,1,0)</f>
        <v>1</v>
      </c>
      <c r="I17">
        <f>IF(CleanData!I18&lt;CleanData!$L18,1,0)</f>
        <v>1</v>
      </c>
      <c r="J17">
        <f>IF(CleanData!J18&lt;CleanData!$L18,1,0)</f>
        <v>1</v>
      </c>
      <c r="K17">
        <f>IF(CleanData!K18&lt;CleanData!$L18,1,0)</f>
        <v>0</v>
      </c>
    </row>
    <row r="18" spans="7:11" x14ac:dyDescent="0.25">
      <c r="G18">
        <f t="shared" si="1"/>
        <v>16</v>
      </c>
      <c r="H18">
        <f>IF(CleanData!H19&lt;CleanData!$L19,1,0)</f>
        <v>1</v>
      </c>
      <c r="I18">
        <f>IF(CleanData!I19&lt;CleanData!$L19,1,0)</f>
        <v>1</v>
      </c>
      <c r="J18">
        <f>IF(CleanData!J19&lt;CleanData!$L19,1,0)</f>
        <v>1</v>
      </c>
      <c r="K18">
        <f>IF(CleanData!K19&lt;CleanData!$L19,1,0)</f>
        <v>1</v>
      </c>
    </row>
    <row r="19" spans="7:11" x14ac:dyDescent="0.25">
      <c r="G19">
        <f t="shared" si="1"/>
        <v>17</v>
      </c>
      <c r="H19">
        <f>IF(CleanData!H20&lt;CleanData!$L20,1,0)</f>
        <v>0</v>
      </c>
      <c r="I19">
        <f>IF(CleanData!I20&lt;CleanData!$L20,1,0)</f>
        <v>0</v>
      </c>
      <c r="J19">
        <f>IF(CleanData!J20&lt;CleanData!$L20,1,0)</f>
        <v>1</v>
      </c>
      <c r="K19">
        <f>IF(CleanData!K20&lt;CleanData!$L20,1,0)</f>
        <v>0</v>
      </c>
    </row>
    <row r="20" spans="7:11" x14ac:dyDescent="0.25">
      <c r="G20">
        <f t="shared" si="1"/>
        <v>18</v>
      </c>
      <c r="H20">
        <f>IF(CleanData!H21&lt;CleanData!$L21,1,0)</f>
        <v>1</v>
      </c>
      <c r="I20">
        <f>IF(CleanData!I21&lt;CleanData!$L21,1,0)</f>
        <v>1</v>
      </c>
      <c r="J20">
        <f>IF(CleanData!J21&lt;CleanData!$L21,1,0)</f>
        <v>1</v>
      </c>
      <c r="K20">
        <f>IF(CleanData!K21&lt;CleanData!$L21,1,0)</f>
        <v>1</v>
      </c>
    </row>
    <row r="21" spans="7:11" x14ac:dyDescent="0.25">
      <c r="G21">
        <f t="shared" si="1"/>
        <v>19</v>
      </c>
      <c r="H21">
        <f>IF(CleanData!H22&lt;CleanData!$L22,1,0)</f>
        <v>1</v>
      </c>
      <c r="I21">
        <f>IF(CleanData!I22&lt;CleanData!$L22,1,0)</f>
        <v>0</v>
      </c>
      <c r="J21">
        <f>IF(CleanData!J22&lt;CleanData!$L22,1,0)</f>
        <v>1</v>
      </c>
      <c r="K21">
        <f>IF(CleanData!K22&lt;CleanData!$L22,1,0)</f>
        <v>0</v>
      </c>
    </row>
    <row r="22" spans="7:11" x14ac:dyDescent="0.25">
      <c r="G22">
        <f t="shared" si="1"/>
        <v>20</v>
      </c>
      <c r="H22">
        <f>IF(CleanData!H23&lt;CleanData!$L23,1,0)</f>
        <v>0</v>
      </c>
      <c r="I22">
        <f>IF(CleanData!I23&lt;CleanData!$L23,1,0)</f>
        <v>1</v>
      </c>
      <c r="J22">
        <f>IF(CleanData!J23&lt;CleanData!$L23,1,0)</f>
        <v>1</v>
      </c>
      <c r="K22">
        <f>IF(CleanData!K23&lt;CleanData!$L23,1,0)</f>
        <v>0</v>
      </c>
    </row>
    <row r="23" spans="7:11" x14ac:dyDescent="0.25">
      <c r="G23">
        <f t="shared" si="1"/>
        <v>21</v>
      </c>
      <c r="H23">
        <f>IF(CleanData!H24&lt;CleanData!$L24,1,0)</f>
        <v>1</v>
      </c>
      <c r="I23">
        <f>IF(CleanData!I24&lt;CleanData!$L24,1,0)</f>
        <v>1</v>
      </c>
      <c r="J23">
        <f>IF(CleanData!J24&lt;CleanData!$L24,1,0)</f>
        <v>1</v>
      </c>
      <c r="K23">
        <f>IF(CleanData!K24&lt;CleanData!$L24,1,0)</f>
        <v>1</v>
      </c>
    </row>
    <row r="24" spans="7:11" x14ac:dyDescent="0.25">
      <c r="G24">
        <f t="shared" si="1"/>
        <v>22</v>
      </c>
      <c r="H24">
        <f>IF(CleanData!H25&lt;CleanData!$L25,1,0)</f>
        <v>0</v>
      </c>
      <c r="I24">
        <f>IF(CleanData!I25&lt;CleanData!$L25,1,0)</f>
        <v>0</v>
      </c>
      <c r="J24">
        <f>IF(CleanData!J25&lt;CleanData!$L25,1,0)</f>
        <v>1</v>
      </c>
      <c r="K24">
        <f>IF(CleanData!K25&lt;CleanData!$L25,1,0)</f>
        <v>1</v>
      </c>
    </row>
    <row r="25" spans="7:11" x14ac:dyDescent="0.25">
      <c r="G25">
        <f t="shared" si="1"/>
        <v>23</v>
      </c>
      <c r="H25">
        <f>IF(CleanData!H26&lt;CleanData!$L26,1,0)</f>
        <v>0</v>
      </c>
      <c r="I25">
        <f>IF(CleanData!I26&lt;CleanData!$L26,1,0)</f>
        <v>0</v>
      </c>
      <c r="J25">
        <f>IF(CleanData!J26&lt;CleanData!$L26,1,0)</f>
        <v>1</v>
      </c>
      <c r="K25">
        <f>IF(CleanData!K26&lt;CleanData!$L26,1,0)</f>
        <v>0</v>
      </c>
    </row>
    <row r="26" spans="7:11" x14ac:dyDescent="0.25">
      <c r="G26">
        <f t="shared" si="1"/>
        <v>24</v>
      </c>
      <c r="H26">
        <f>IF(CleanData!H27&lt;CleanData!$L27,1,0)</f>
        <v>0</v>
      </c>
      <c r="I26">
        <f>IF(CleanData!I27&lt;CleanData!$L27,1,0)</f>
        <v>1</v>
      </c>
      <c r="J26">
        <f>IF(CleanData!J27&lt;CleanData!$L27,1,0)</f>
        <v>1</v>
      </c>
      <c r="K26">
        <f>IF(CleanData!K27&lt;CleanData!$L27,1,0)</f>
        <v>0</v>
      </c>
    </row>
    <row r="27" spans="7:11" x14ac:dyDescent="0.25">
      <c r="G27">
        <f t="shared" si="1"/>
        <v>25</v>
      </c>
      <c r="H27">
        <f>IF(CleanData!H28&lt;CleanData!$L28,1,0)</f>
        <v>0</v>
      </c>
      <c r="I27">
        <f>IF(CleanData!I28&lt;CleanData!$L28,1,0)</f>
        <v>0</v>
      </c>
      <c r="J27">
        <f>IF(CleanData!J28&lt;CleanData!$L28,1,0)</f>
        <v>1</v>
      </c>
      <c r="K27">
        <f>IF(CleanData!K28&lt;CleanData!$L28,1,0)</f>
        <v>1</v>
      </c>
    </row>
    <row r="28" spans="7:11" x14ac:dyDescent="0.25">
      <c r="G28">
        <f t="shared" si="1"/>
        <v>26</v>
      </c>
      <c r="H28">
        <f>IF(CleanData!H29&lt;CleanData!$L29,1,0)</f>
        <v>1</v>
      </c>
      <c r="I28">
        <f>IF(CleanData!I29&lt;CleanData!$L29,1,0)</f>
        <v>0</v>
      </c>
      <c r="J28">
        <f>IF(CleanData!J29&lt;CleanData!$L29,1,0)</f>
        <v>1</v>
      </c>
      <c r="K28">
        <f>IF(CleanData!K29&lt;CleanData!$L29,1,0)</f>
        <v>0</v>
      </c>
    </row>
    <row r="29" spans="7:11" x14ac:dyDescent="0.25">
      <c r="G29">
        <f t="shared" si="1"/>
        <v>27</v>
      </c>
      <c r="H29">
        <f>IF(CleanData!H30&lt;CleanData!$L30,1,0)</f>
        <v>0</v>
      </c>
      <c r="I29">
        <f>IF(CleanData!I30&lt;CleanData!$L30,1,0)</f>
        <v>0</v>
      </c>
      <c r="J29">
        <f>IF(CleanData!J30&lt;CleanData!$L30,1,0)</f>
        <v>1</v>
      </c>
      <c r="K29">
        <f>IF(CleanData!K30&lt;CleanData!$L30,1,0)</f>
        <v>0</v>
      </c>
    </row>
    <row r="30" spans="7:11" x14ac:dyDescent="0.25">
      <c r="G30">
        <f t="shared" si="1"/>
        <v>28</v>
      </c>
      <c r="H30">
        <f>IF(CleanData!H31&lt;CleanData!$L31,1,0)</f>
        <v>0</v>
      </c>
      <c r="I30">
        <f>IF(CleanData!I31&lt;CleanData!$L31,1,0)</f>
        <v>0</v>
      </c>
      <c r="J30">
        <f>IF(CleanData!J31&lt;CleanData!$L31,1,0)</f>
        <v>1</v>
      </c>
      <c r="K30">
        <f>IF(CleanData!K31&lt;CleanData!$L31,1,0)</f>
        <v>1</v>
      </c>
    </row>
    <row r="31" spans="7:11" x14ac:dyDescent="0.25">
      <c r="G31">
        <f t="shared" si="1"/>
        <v>29</v>
      </c>
      <c r="H31">
        <f>IF(CleanData!H32&lt;CleanData!$L32,1,0)</f>
        <v>1</v>
      </c>
      <c r="I31">
        <f>IF(CleanData!I32&lt;CleanData!$L32,1,0)</f>
        <v>1</v>
      </c>
      <c r="J31">
        <f>IF(CleanData!J32&lt;CleanData!$L32,1,0)</f>
        <v>1</v>
      </c>
      <c r="K31">
        <f>IF(CleanData!K32&lt;CleanData!$L32,1,0)</f>
        <v>0</v>
      </c>
    </row>
    <row r="32" spans="7:11" x14ac:dyDescent="0.25">
      <c r="G32">
        <f t="shared" si="1"/>
        <v>30</v>
      </c>
      <c r="H32">
        <f>IF(CleanData!H33&lt;CleanData!$L33,1,0)</f>
        <v>1</v>
      </c>
      <c r="I32">
        <f>IF(CleanData!I33&lt;CleanData!$L33,1,0)</f>
        <v>0</v>
      </c>
      <c r="J32">
        <f>IF(CleanData!J33&lt;CleanData!$L33,1,0)</f>
        <v>1</v>
      </c>
      <c r="K32">
        <f>IF(CleanData!K33&lt;CleanData!$L33,1,0)</f>
        <v>1</v>
      </c>
    </row>
    <row r="33" spans="7:11" x14ac:dyDescent="0.25">
      <c r="G33">
        <f t="shared" si="1"/>
        <v>31</v>
      </c>
      <c r="H33">
        <f>IF(CleanData!H34&lt;CleanData!$L34,1,0)</f>
        <v>1</v>
      </c>
      <c r="I33">
        <f>IF(CleanData!I34&lt;CleanData!$L34,1,0)</f>
        <v>1</v>
      </c>
      <c r="J33">
        <f>IF(CleanData!J34&lt;CleanData!$L34,1,0)</f>
        <v>1</v>
      </c>
      <c r="K33">
        <f>IF(CleanData!K34&lt;CleanData!$L34,1,0)</f>
        <v>0</v>
      </c>
    </row>
    <row r="34" spans="7:11" x14ac:dyDescent="0.25">
      <c r="G34">
        <f t="shared" si="1"/>
        <v>32</v>
      </c>
      <c r="H34">
        <f>IF(CleanData!H35&lt;CleanData!$L35,1,0)</f>
        <v>1</v>
      </c>
      <c r="I34">
        <f>IF(CleanData!I35&lt;CleanData!$L35,1,0)</f>
        <v>1</v>
      </c>
      <c r="J34">
        <f>IF(CleanData!J35&lt;CleanData!$L35,1,0)</f>
        <v>1</v>
      </c>
      <c r="K34">
        <f>IF(CleanData!K35&lt;CleanData!$L35,1,0)</f>
        <v>1</v>
      </c>
    </row>
    <row r="35" spans="7:11" x14ac:dyDescent="0.25">
      <c r="G35">
        <f t="shared" si="1"/>
        <v>33</v>
      </c>
      <c r="H35">
        <f>IF(CleanData!H36&lt;CleanData!$L36,1,0)</f>
        <v>0</v>
      </c>
      <c r="I35">
        <f>IF(CleanData!I36&lt;CleanData!$L36,1,0)</f>
        <v>1</v>
      </c>
      <c r="J35">
        <f>IF(CleanData!J36&lt;CleanData!$L36,1,0)</f>
        <v>1</v>
      </c>
      <c r="K35">
        <f>IF(CleanData!K36&lt;CleanData!$L36,1,0)</f>
        <v>0</v>
      </c>
    </row>
    <row r="36" spans="7:11" x14ac:dyDescent="0.25">
      <c r="G36">
        <f t="shared" si="1"/>
        <v>34</v>
      </c>
      <c r="H36">
        <f>IF(CleanData!H37&lt;CleanData!$L37,1,0)</f>
        <v>0</v>
      </c>
      <c r="I36">
        <f>IF(CleanData!I37&lt;CleanData!$L37,1,0)</f>
        <v>1</v>
      </c>
      <c r="J36">
        <f>IF(CleanData!J37&lt;CleanData!$L37,1,0)</f>
        <v>1</v>
      </c>
      <c r="K36">
        <f>IF(CleanData!K37&lt;CleanData!$L37,1,0)</f>
        <v>0</v>
      </c>
    </row>
    <row r="37" spans="7:11" x14ac:dyDescent="0.25">
      <c r="G37">
        <f t="shared" si="1"/>
        <v>35</v>
      </c>
      <c r="H37">
        <f>IF(CleanData!H38&lt;CleanData!$L38,1,0)</f>
        <v>1</v>
      </c>
      <c r="I37">
        <f>IF(CleanData!I38&lt;CleanData!$L38,1,0)</f>
        <v>1</v>
      </c>
      <c r="J37">
        <f>IF(CleanData!J38&lt;CleanData!$L38,1,0)</f>
        <v>1</v>
      </c>
      <c r="K37">
        <f>IF(CleanData!K38&lt;CleanData!$L38,1,0)</f>
        <v>0</v>
      </c>
    </row>
    <row r="38" spans="7:11" x14ac:dyDescent="0.25">
      <c r="G38">
        <f t="shared" si="1"/>
        <v>36</v>
      </c>
      <c r="H38">
        <f>IF(CleanData!H39&lt;CleanData!$L39,1,0)</f>
        <v>1</v>
      </c>
      <c r="I38">
        <f>IF(CleanData!I39&lt;CleanData!$L39,1,0)</f>
        <v>0</v>
      </c>
      <c r="J38">
        <f>IF(CleanData!J39&lt;CleanData!$L39,1,0)</f>
        <v>1</v>
      </c>
      <c r="K38">
        <f>IF(CleanData!K39&lt;CleanData!$L39,1,0)</f>
        <v>0</v>
      </c>
    </row>
    <row r="39" spans="7:11" x14ac:dyDescent="0.25">
      <c r="G39">
        <f t="shared" si="1"/>
        <v>37</v>
      </c>
      <c r="H39">
        <f>IF(CleanData!H40&lt;CleanData!$L40,1,0)</f>
        <v>0</v>
      </c>
      <c r="I39">
        <f>IF(CleanData!I40&lt;CleanData!$L40,1,0)</f>
        <v>0</v>
      </c>
      <c r="J39">
        <f>IF(CleanData!J40&lt;CleanData!$L40,1,0)</f>
        <v>1</v>
      </c>
      <c r="K39">
        <f>IF(CleanData!K40&lt;CleanData!$L40,1,0)</f>
        <v>0</v>
      </c>
    </row>
    <row r="40" spans="7:11" x14ac:dyDescent="0.25">
      <c r="G40">
        <f t="shared" si="1"/>
        <v>38</v>
      </c>
      <c r="H40">
        <f>IF(CleanData!H41&lt;CleanData!$L41,1,0)</f>
        <v>0</v>
      </c>
      <c r="I40">
        <f>IF(CleanData!I41&lt;CleanData!$L41,1,0)</f>
        <v>1</v>
      </c>
      <c r="J40">
        <f>IF(CleanData!J41&lt;CleanData!$L41,1,0)</f>
        <v>1</v>
      </c>
      <c r="K40">
        <f>IF(CleanData!K41&lt;CleanData!$L41,1,0)</f>
        <v>1</v>
      </c>
    </row>
    <row r="41" spans="7:11" x14ac:dyDescent="0.25">
      <c r="G41">
        <f t="shared" si="1"/>
        <v>39</v>
      </c>
      <c r="H41">
        <f>IF(CleanData!H42&lt;CleanData!$L42,1,0)</f>
        <v>0</v>
      </c>
      <c r="I41">
        <f>IF(CleanData!I42&lt;CleanData!$L42,1,0)</f>
        <v>0</v>
      </c>
      <c r="J41">
        <f>IF(CleanData!J42&lt;CleanData!$L42,1,0)</f>
        <v>1</v>
      </c>
      <c r="K41">
        <f>IF(CleanData!K42&lt;CleanData!$L42,1,0)</f>
        <v>0</v>
      </c>
    </row>
    <row r="42" spans="7:11" x14ac:dyDescent="0.25">
      <c r="G42">
        <f t="shared" si="1"/>
        <v>40</v>
      </c>
      <c r="H42">
        <f>IF(CleanData!H43&lt;CleanData!$L43,1,0)</f>
        <v>0</v>
      </c>
      <c r="I42">
        <f>IF(CleanData!I43&lt;CleanData!$L43,1,0)</f>
        <v>0</v>
      </c>
      <c r="J42">
        <f>IF(CleanData!J43&lt;CleanData!$L43,1,0)</f>
        <v>1</v>
      </c>
      <c r="K42">
        <f>IF(CleanData!K43&lt;CleanData!$L43,1,0)</f>
        <v>0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5A40B-B91F-44C2-840E-C6D617F635B8}">
  <dimension ref="A1:U46"/>
  <sheetViews>
    <sheetView workbookViewId="0"/>
  </sheetViews>
  <sheetFormatPr defaultRowHeight="15" x14ac:dyDescent="0.25"/>
  <sheetData>
    <row r="1" spans="1:21" x14ac:dyDescent="0.25">
      <c r="A1" s="6" t="s">
        <v>35</v>
      </c>
    </row>
    <row r="2" spans="1:21" x14ac:dyDescent="0.25">
      <c r="A2" s="6"/>
      <c r="G2" t="s">
        <v>48</v>
      </c>
      <c r="K2" s="25">
        <f>Parameters!B21</f>
        <v>1000</v>
      </c>
      <c r="M2" t="s">
        <v>50</v>
      </c>
      <c r="Q2" s="25">
        <f>Parameters!B22</f>
        <v>25</v>
      </c>
    </row>
    <row r="3" spans="1:21" x14ac:dyDescent="0.25">
      <c r="A3" s="6"/>
      <c r="G3" t="s">
        <v>49</v>
      </c>
      <c r="K3" s="25">
        <f>K2/Parameters!$B$4</f>
        <v>250</v>
      </c>
      <c r="M3" t="s">
        <v>51</v>
      </c>
      <c r="Q3" s="25">
        <f>Q2/Parameters!$B$4</f>
        <v>6.25</v>
      </c>
    </row>
    <row r="4" spans="1:21" x14ac:dyDescent="0.25">
      <c r="A4" s="6"/>
    </row>
    <row r="5" spans="1:21" x14ac:dyDescent="0.25">
      <c r="B5" s="22" t="s">
        <v>47</v>
      </c>
      <c r="C5" s="22"/>
      <c r="D5" s="22"/>
      <c r="E5" s="22"/>
      <c r="G5" s="22" t="s">
        <v>46</v>
      </c>
      <c r="H5" s="22"/>
      <c r="I5" s="22"/>
      <c r="J5" s="22"/>
      <c r="K5" s="22"/>
      <c r="M5" s="22" t="s">
        <v>45</v>
      </c>
      <c r="N5" s="22"/>
      <c r="O5" s="22"/>
      <c r="P5" s="22"/>
      <c r="Q5" s="22"/>
    </row>
    <row r="6" spans="1:21" x14ac:dyDescent="0.25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  <c r="G6" s="7" t="s">
        <v>1</v>
      </c>
      <c r="H6" s="7" t="s">
        <v>2</v>
      </c>
      <c r="I6" s="7" t="s">
        <v>3</v>
      </c>
      <c r="J6" s="7" t="s">
        <v>4</v>
      </c>
      <c r="K6" s="7" t="s">
        <v>34</v>
      </c>
      <c r="M6" s="7" t="s">
        <v>1</v>
      </c>
      <c r="N6" s="7" t="s">
        <v>2</v>
      </c>
      <c r="O6" s="7" t="s">
        <v>3</v>
      </c>
      <c r="P6" s="7" t="s">
        <v>4</v>
      </c>
      <c r="Q6" s="7" t="s">
        <v>34</v>
      </c>
    </row>
    <row r="7" spans="1:21" x14ac:dyDescent="0.25">
      <c r="A7">
        <v>1</v>
      </c>
      <c r="B7" s="2">
        <f>CleanData!H4</f>
        <v>-4.8034934497816595E-2</v>
      </c>
      <c r="C7" s="2">
        <f>CleanData!I4</f>
        <v>5.2000000000000934E-3</v>
      </c>
      <c r="D7" s="2">
        <f>CleanData!J4</f>
        <v>2.8571428571428914E-3</v>
      </c>
      <c r="E7" s="2">
        <f>CleanData!K4</f>
        <v>-2.2772277227722793E-2</v>
      </c>
      <c r="G7" s="24">
        <f>$K$3*(1+B7)</f>
        <v>237.99126637554585</v>
      </c>
      <c r="H7" s="24">
        <f t="shared" ref="H7:J7" si="0">$K$3*(1+C7)</f>
        <v>251.3</v>
      </c>
      <c r="I7" s="24">
        <f t="shared" si="0"/>
        <v>250.71428571428572</v>
      </c>
      <c r="J7" s="24">
        <f t="shared" si="0"/>
        <v>244.30693069306929</v>
      </c>
      <c r="K7" s="25">
        <f t="shared" ref="K7:K46" si="1">SUM(G7:J7)</f>
        <v>984.31248278290082</v>
      </c>
      <c r="M7" s="24">
        <f>$Q$3*(1+B7)</f>
        <v>5.9497816593886466</v>
      </c>
      <c r="N7" s="24">
        <f t="shared" ref="N7:P7" si="2">$Q$3*(1+C7)</f>
        <v>6.2825000000000006</v>
      </c>
      <c r="O7" s="24">
        <f t="shared" si="2"/>
        <v>6.2678571428571432</v>
      </c>
      <c r="P7" s="24">
        <f t="shared" si="2"/>
        <v>6.1076732673267324</v>
      </c>
      <c r="Q7" s="25">
        <f t="shared" ref="Q7:Q45" si="3">SUM(M7:P7)</f>
        <v>24.607812069572521</v>
      </c>
      <c r="R7" s="25"/>
      <c r="S7" s="25"/>
      <c r="T7" s="25"/>
      <c r="U7" s="25"/>
    </row>
    <row r="8" spans="1:21" x14ac:dyDescent="0.25">
      <c r="A8">
        <f>A7+1</f>
        <v>2</v>
      </c>
      <c r="B8" s="2">
        <f>CleanData!H5</f>
        <v>5.3007135575942943E-2</v>
      </c>
      <c r="C8" s="2">
        <f>CleanData!I5</f>
        <v>1.9896538002387665E-2</v>
      </c>
      <c r="D8" s="2">
        <f>CleanData!J5</f>
        <v>3.2560032560033925E-3</v>
      </c>
      <c r="E8" s="2">
        <f>CleanData!K5</f>
        <v>-2.0263424518743856E-3</v>
      </c>
      <c r="G8" s="25">
        <f t="shared" ref="G8:G46" si="4">G7*(1+B8)</f>
        <v>250.60650169820477</v>
      </c>
      <c r="H8" s="25">
        <f t="shared" ref="H8:H46" si="5">H7*(1+C8)</f>
        <v>256.3</v>
      </c>
      <c r="I8" s="25">
        <f t="shared" ref="I8:I46" si="6">I7*(1+D8)</f>
        <v>251.53061224489801</v>
      </c>
      <c r="J8" s="25">
        <f t="shared" ref="J8:J46" si="7">J7*(1+E8)</f>
        <v>243.8118811881188</v>
      </c>
      <c r="K8" s="25">
        <f t="shared" si="1"/>
        <v>1002.2489951312216</v>
      </c>
      <c r="M8" s="25">
        <f>(M7+$Q$3)*(1+B8)</f>
        <v>12.846457139804762</v>
      </c>
      <c r="N8" s="25">
        <f t="shared" ref="N8:N46" si="8">(N7+$Q$3)*(1+C8)</f>
        <v>12.781853362514925</v>
      </c>
      <c r="O8" s="25">
        <f t="shared" ref="O8:O46" si="9">(O7+$Q$3)*(1+D8)</f>
        <v>12.55861532647247</v>
      </c>
      <c r="P8" s="25">
        <f t="shared" ref="P8:P46" si="10">(P7+$Q$3)*(1+E8)</f>
        <v>12.332632389378754</v>
      </c>
      <c r="Q8" s="25">
        <f t="shared" si="3"/>
        <v>50.519558218170907</v>
      </c>
      <c r="R8" s="25"/>
      <c r="S8" s="25"/>
      <c r="T8" s="25"/>
      <c r="U8" s="25"/>
    </row>
    <row r="9" spans="1:21" x14ac:dyDescent="0.25">
      <c r="A9">
        <f t="shared" ref="A9:A46" si="11">A8+1</f>
        <v>3</v>
      </c>
      <c r="B9" s="2">
        <f>CleanData!H6</f>
        <v>-8.0348499515972893E-2</v>
      </c>
      <c r="C9" s="2">
        <f>CleanData!I6</f>
        <v>-8.5836909871245259E-3</v>
      </c>
      <c r="D9" s="2">
        <f>CleanData!J6</f>
        <v>6.4908722109533468E-3</v>
      </c>
      <c r="E9" s="2">
        <f>CleanData!K6</f>
        <v>2.5380710659898442E-2</v>
      </c>
      <c r="G9" s="25">
        <f t="shared" si="4"/>
        <v>230.47064531780691</v>
      </c>
      <c r="H9" s="25">
        <f t="shared" si="5"/>
        <v>254.1</v>
      </c>
      <c r="I9" s="25">
        <f t="shared" si="6"/>
        <v>253.1632653061225</v>
      </c>
      <c r="J9" s="25">
        <f t="shared" si="7"/>
        <v>249.99999999999997</v>
      </c>
      <c r="K9" s="25">
        <f t="shared" si="1"/>
        <v>987.73391062392943</v>
      </c>
      <c r="M9" s="25">
        <f t="shared" ref="M9:M46" si="12">(M8+$Q$3)*(1+B9)</f>
        <v>17.562085462550364</v>
      </c>
      <c r="N9" s="25">
        <f t="shared" si="8"/>
        <v>18.86848981433883</v>
      </c>
      <c r="O9" s="25">
        <f t="shared" si="9"/>
        <v>18.93069964502158</v>
      </c>
      <c r="P9" s="25">
        <f t="shared" si="10"/>
        <v>19.054272805352831</v>
      </c>
      <c r="Q9" s="25">
        <f t="shared" si="3"/>
        <v>74.415547727263601</v>
      </c>
      <c r="R9" s="25"/>
      <c r="S9" s="25"/>
      <c r="T9" s="25"/>
      <c r="U9" s="25"/>
    </row>
    <row r="10" spans="1:21" x14ac:dyDescent="0.25">
      <c r="A10">
        <f t="shared" si="11"/>
        <v>4</v>
      </c>
      <c r="B10" s="2">
        <f>CleanData!H7</f>
        <v>3.6842105263157787E-2</v>
      </c>
      <c r="C10" s="2">
        <f>CleanData!I7</f>
        <v>3.9354584809125903E-4</v>
      </c>
      <c r="D10" s="2">
        <f>CleanData!J7</f>
        <v>2.4183796856105388E-3</v>
      </c>
      <c r="E10" s="2">
        <f>CleanData!K7</f>
        <v>1.7821782178217838E-2</v>
      </c>
      <c r="G10" s="25">
        <f t="shared" si="4"/>
        <v>238.96166909267345</v>
      </c>
      <c r="H10" s="25">
        <f t="shared" si="5"/>
        <v>254.2</v>
      </c>
      <c r="I10" s="25">
        <f t="shared" si="6"/>
        <v>253.77551020408166</v>
      </c>
      <c r="J10" s="25">
        <f t="shared" si="7"/>
        <v>254.45544554455444</v>
      </c>
      <c r="K10" s="25">
        <f t="shared" si="1"/>
        <v>1001.3926248413095</v>
      </c>
      <c r="M10" s="25">
        <f t="shared" si="12"/>
        <v>24.689372821696953</v>
      </c>
      <c r="N10" s="25">
        <f t="shared" si="8"/>
        <v>25.128375091715586</v>
      </c>
      <c r="O10" s="25">
        <f t="shared" si="9"/>
        <v>25.241596137512559</v>
      </c>
      <c r="P10" s="25">
        <f t="shared" si="10"/>
        <v>25.755240043468032</v>
      </c>
      <c r="Q10" s="25">
        <f t="shared" si="3"/>
        <v>100.81458409439313</v>
      </c>
      <c r="R10" s="25"/>
      <c r="S10" s="25"/>
      <c r="T10" s="25"/>
      <c r="U10" s="25"/>
    </row>
    <row r="11" spans="1:21" x14ac:dyDescent="0.25">
      <c r="A11">
        <f t="shared" si="11"/>
        <v>5</v>
      </c>
      <c r="B11" s="2">
        <f>CleanData!H8</f>
        <v>2.6395939086294451E-2</v>
      </c>
      <c r="C11" s="2">
        <f>CleanData!I8</f>
        <v>-1.0228166797797034E-2</v>
      </c>
      <c r="D11" s="2">
        <f>CleanData!J8</f>
        <v>3.6188178528346882E-3</v>
      </c>
      <c r="E11" s="2">
        <f>CleanData!K8</f>
        <v>5.8365758754863606E-3</v>
      </c>
      <c r="G11" s="25">
        <f t="shared" si="4"/>
        <v>245.26928675400291</v>
      </c>
      <c r="H11" s="25">
        <f t="shared" si="5"/>
        <v>251.6</v>
      </c>
      <c r="I11" s="25">
        <f t="shared" si="6"/>
        <v>254.69387755102042</v>
      </c>
      <c r="J11" s="25">
        <f t="shared" si="7"/>
        <v>255.94059405940592</v>
      </c>
      <c r="K11" s="25">
        <f t="shared" si="1"/>
        <v>1007.5037583644292</v>
      </c>
      <c r="M11" s="25">
        <f t="shared" si="12"/>
        <v>31.75604662206662</v>
      </c>
      <c r="N11" s="25">
        <f t="shared" si="8"/>
        <v>31.057431837433679</v>
      </c>
      <c r="O11" s="25">
        <f t="shared" si="9"/>
        <v>31.605558487829249</v>
      </c>
      <c r="P11" s="25">
        <f t="shared" si="10"/>
        <v>32.192041055394888</v>
      </c>
      <c r="Q11" s="25">
        <f t="shared" si="3"/>
        <v>126.61107800272444</v>
      </c>
      <c r="R11" s="25"/>
      <c r="S11" s="25"/>
      <c r="T11" s="25"/>
      <c r="U11" s="25"/>
    </row>
    <row r="12" spans="1:21" x14ac:dyDescent="0.25">
      <c r="A12">
        <f t="shared" si="11"/>
        <v>6</v>
      </c>
      <c r="B12" s="2">
        <f>CleanData!H9</f>
        <v>3.9812067260138528E-2</v>
      </c>
      <c r="C12" s="2">
        <f>CleanData!I9</f>
        <v>-1.6693163751987261E-2</v>
      </c>
      <c r="D12" s="2">
        <f>CleanData!J9</f>
        <v>4.8076923076922906E-3</v>
      </c>
      <c r="E12" s="2">
        <f>CleanData!K9</f>
        <v>2.9013539651836506E-3</v>
      </c>
      <c r="G12" s="25">
        <f t="shared" si="4"/>
        <v>255.03396409509946</v>
      </c>
      <c r="H12" s="25">
        <f t="shared" si="5"/>
        <v>247.4</v>
      </c>
      <c r="I12" s="25">
        <f t="shared" si="6"/>
        <v>255.91836734693879</v>
      </c>
      <c r="J12" s="25">
        <f t="shared" si="7"/>
        <v>256.68316831683165</v>
      </c>
      <c r="K12" s="25">
        <f t="shared" si="1"/>
        <v>1015.0354997588699</v>
      </c>
      <c r="M12" s="25">
        <f t="shared" si="12"/>
        <v>39.519145906476297</v>
      </c>
      <c r="N12" s="25">
        <f t="shared" si="8"/>
        <v>36.684652768605297</v>
      </c>
      <c r="O12" s="25">
        <f t="shared" si="9"/>
        <v>38.037556365174581</v>
      </c>
      <c r="P12" s="25">
        <f t="shared" si="10"/>
        <v>38.553575023640711</v>
      </c>
      <c r="Q12" s="25">
        <f t="shared" si="3"/>
        <v>152.79493006389689</v>
      </c>
      <c r="R12" s="25"/>
      <c r="S12" s="25"/>
      <c r="T12" s="25"/>
      <c r="U12" s="25"/>
    </row>
    <row r="13" spans="1:21" x14ac:dyDescent="0.25">
      <c r="A13">
        <f t="shared" si="11"/>
        <v>7</v>
      </c>
      <c r="B13" s="2">
        <f>CleanData!H10</f>
        <v>6.0642092746730158E-2</v>
      </c>
      <c r="C13" s="2">
        <f>CleanData!I10</f>
        <v>2.0614389652384713E-2</v>
      </c>
      <c r="D13" s="2">
        <f>CleanData!J10</f>
        <v>5.1834130781498455E-3</v>
      </c>
      <c r="E13" s="2">
        <f>CleanData!K10</f>
        <v>3.4715525554483984E-2</v>
      </c>
      <c r="G13" s="25">
        <f t="shared" si="4"/>
        <v>270.49975739932074</v>
      </c>
      <c r="H13" s="25">
        <f t="shared" si="5"/>
        <v>252.49999999999997</v>
      </c>
      <c r="I13" s="25">
        <f t="shared" si="6"/>
        <v>257.24489795918367</v>
      </c>
      <c r="J13" s="25">
        <f t="shared" si="7"/>
        <v>265.59405940594053</v>
      </c>
      <c r="K13" s="25">
        <f t="shared" si="1"/>
        <v>1045.8387147644448</v>
      </c>
      <c r="M13" s="25">
        <f t="shared" si="12"/>
        <v>48.544682697475459</v>
      </c>
      <c r="N13" s="25">
        <f t="shared" si="8"/>
        <v>43.819724430367167</v>
      </c>
      <c r="O13" s="25">
        <f t="shared" si="9"/>
        <v>44.517117064037123</v>
      </c>
      <c r="P13" s="25">
        <f t="shared" si="10"/>
        <v>46.358954677306151</v>
      </c>
      <c r="Q13" s="25">
        <f t="shared" si="3"/>
        <v>183.24047886918589</v>
      </c>
      <c r="R13" s="25"/>
      <c r="S13" s="25"/>
      <c r="T13" s="25"/>
      <c r="U13" s="25"/>
    </row>
    <row r="14" spans="1:21" x14ac:dyDescent="0.25">
      <c r="A14">
        <f t="shared" si="11"/>
        <v>8</v>
      </c>
      <c r="B14" s="2">
        <f>CleanData!H11</f>
        <v>1.8161434977578494E-2</v>
      </c>
      <c r="C14" s="2">
        <f>CleanData!I11</f>
        <v>2.1386138613861405E-2</v>
      </c>
      <c r="D14" s="2">
        <f>CleanData!J11</f>
        <v>4.363347877826218E-3</v>
      </c>
      <c r="E14" s="2">
        <f>CleanData!K11</f>
        <v>9.3196644920783278E-3</v>
      </c>
      <c r="G14" s="25">
        <f t="shared" si="4"/>
        <v>275.41242115477928</v>
      </c>
      <c r="H14" s="25">
        <f t="shared" si="5"/>
        <v>257.89999999999998</v>
      </c>
      <c r="I14" s="25">
        <f t="shared" si="6"/>
        <v>258.36734693877548</v>
      </c>
      <c r="J14" s="25">
        <f t="shared" si="7"/>
        <v>268.06930693069302</v>
      </c>
      <c r="K14" s="25">
        <f t="shared" si="1"/>
        <v>1059.7490750242478</v>
      </c>
      <c r="M14" s="25">
        <f t="shared" si="12"/>
        <v>55.789832764402703</v>
      </c>
      <c r="N14" s="25">
        <f t="shared" si="8"/>
        <v>51.140522497392844</v>
      </c>
      <c r="O14" s="25">
        <f t="shared" si="9"/>
        <v>50.988631656541841</v>
      </c>
      <c r="P14" s="25">
        <f t="shared" si="10"/>
        <v>53.099252484177597</v>
      </c>
      <c r="Q14" s="25">
        <f t="shared" si="3"/>
        <v>211.01823940251501</v>
      </c>
      <c r="R14" s="25"/>
      <c r="S14" s="25"/>
      <c r="T14" s="25"/>
      <c r="U14" s="25"/>
    </row>
    <row r="15" spans="1:21" x14ac:dyDescent="0.25">
      <c r="A15">
        <f t="shared" si="11"/>
        <v>9</v>
      </c>
      <c r="B15" s="2">
        <f>CleanData!H12</f>
        <v>1.2111869632239536E-2</v>
      </c>
      <c r="C15" s="2">
        <f>CleanData!I12</f>
        <v>3.2958511050794836E-2</v>
      </c>
      <c r="D15" s="2">
        <f>CleanData!J12</f>
        <v>5.1342812006318628E-3</v>
      </c>
      <c r="E15" s="2">
        <f>CleanData!K12</f>
        <v>4.8014773776546615E-2</v>
      </c>
      <c r="G15" s="25">
        <f t="shared" si="4"/>
        <v>278.7481804949054</v>
      </c>
      <c r="H15" s="25">
        <f t="shared" si="5"/>
        <v>266.39999999999998</v>
      </c>
      <c r="I15" s="25">
        <f t="shared" si="6"/>
        <v>259.69387755102036</v>
      </c>
      <c r="J15" s="25">
        <f t="shared" si="7"/>
        <v>280.9405940594059</v>
      </c>
      <c r="K15" s="25">
        <f t="shared" si="1"/>
        <v>1085.7826521053316</v>
      </c>
      <c r="M15" s="25">
        <f t="shared" si="12"/>
        <v>62.791251130851094</v>
      </c>
      <c r="N15" s="25">
        <f t="shared" si="8"/>
        <v>59.282028667334053</v>
      </c>
      <c r="O15" s="25">
        <f t="shared" si="9"/>
        <v>57.532510887005913</v>
      </c>
      <c r="P15" s="25">
        <f t="shared" si="10"/>
        <v>62.198893416012531</v>
      </c>
      <c r="Q15" s="25">
        <f t="shared" si="3"/>
        <v>241.80468410120361</v>
      </c>
      <c r="R15" s="25"/>
      <c r="S15" s="25"/>
      <c r="T15" s="25"/>
      <c r="U15" s="25"/>
    </row>
    <row r="16" spans="1:21" x14ac:dyDescent="0.25">
      <c r="A16">
        <f t="shared" si="11"/>
        <v>10</v>
      </c>
      <c r="B16" s="2">
        <f>CleanData!H13</f>
        <v>6.4621409921671091E-2</v>
      </c>
      <c r="C16" s="2">
        <f>CleanData!I13</f>
        <v>2.5900900900901025E-2</v>
      </c>
      <c r="D16" s="2">
        <f>CleanData!J13</f>
        <v>1.5717092337916849E-3</v>
      </c>
      <c r="E16" s="2">
        <f>CleanData!K13</f>
        <v>-4.5814977973568261E-2</v>
      </c>
      <c r="G16" s="25">
        <f t="shared" si="4"/>
        <v>296.76128093158667</v>
      </c>
      <c r="H16" s="25">
        <f t="shared" si="5"/>
        <v>273.3</v>
      </c>
      <c r="I16" s="25">
        <f t="shared" si="6"/>
        <v>260.10204081632645</v>
      </c>
      <c r="J16" s="25">
        <f t="shared" si="7"/>
        <v>268.06930693069302</v>
      </c>
      <c r="K16" s="25">
        <f t="shared" si="1"/>
        <v>1098.2326286786063</v>
      </c>
      <c r="M16" s="25">
        <f t="shared" si="12"/>
        <v>73.502794121682854</v>
      </c>
      <c r="N16" s="25">
        <f t="shared" si="8"/>
        <v>67.229367247681679</v>
      </c>
      <c r="O16" s="25">
        <f t="shared" si="9"/>
        <v>63.882758448321439</v>
      </c>
      <c r="P16" s="25">
        <f t="shared" si="10"/>
        <v>65.312908871842808</v>
      </c>
      <c r="Q16" s="25">
        <f t="shared" si="3"/>
        <v>269.92782868952878</v>
      </c>
      <c r="R16" s="25"/>
      <c r="S16" s="25"/>
      <c r="T16" s="25"/>
      <c r="U16" s="25"/>
    </row>
    <row r="17" spans="1:21" x14ac:dyDescent="0.25">
      <c r="A17">
        <f t="shared" si="11"/>
        <v>11</v>
      </c>
      <c r="B17" s="2">
        <f>CleanData!H14</f>
        <v>-5.6611485796035144E-2</v>
      </c>
      <c r="C17" s="2">
        <f>CleanData!I14</f>
        <v>9.5133552872299632E-3</v>
      </c>
      <c r="D17" s="2">
        <f>CleanData!J14</f>
        <v>4.3154178109061636E-3</v>
      </c>
      <c r="E17" s="2">
        <f>CleanData!K14</f>
        <v>4.8014773776546615E-2</v>
      </c>
      <c r="G17" s="25">
        <f t="shared" si="4"/>
        <v>279.96118389131493</v>
      </c>
      <c r="H17" s="25">
        <f t="shared" si="5"/>
        <v>275.89999999999998</v>
      </c>
      <c r="I17" s="25">
        <f t="shared" si="6"/>
        <v>261.22448979591826</v>
      </c>
      <c r="J17" s="25">
        <f t="shared" si="7"/>
        <v>280.9405940594059</v>
      </c>
      <c r="K17" s="25">
        <f t="shared" si="1"/>
        <v>1098.026267746639</v>
      </c>
      <c r="M17" s="25">
        <f t="shared" si="12"/>
        <v>75.237869950069083</v>
      </c>
      <c r="N17" s="25">
        <f t="shared" si="8"/>
        <v>74.178402574589725</v>
      </c>
      <c r="O17" s="25">
        <f t="shared" si="9"/>
        <v>70.43541060325731</v>
      </c>
      <c r="P17" s="25">
        <f t="shared" si="10"/>
        <v>74.998985752115956</v>
      </c>
      <c r="Q17" s="25">
        <f t="shared" si="3"/>
        <v>294.85066888003206</v>
      </c>
      <c r="R17" s="25"/>
      <c r="S17" s="25"/>
      <c r="T17" s="25"/>
      <c r="U17" s="25"/>
    </row>
    <row r="18" spans="1:21" x14ac:dyDescent="0.25">
      <c r="A18">
        <f t="shared" si="11"/>
        <v>12</v>
      </c>
      <c r="B18" s="2">
        <f>CleanData!H15</f>
        <v>1.4948006932409053E-2</v>
      </c>
      <c r="C18" s="2">
        <f>CleanData!I15</f>
        <v>2.5733961580282738E-2</v>
      </c>
      <c r="D18" s="2">
        <f>CleanData!J15</f>
        <v>1.5624999999999112E-3</v>
      </c>
      <c r="E18" s="2">
        <f>CleanData!K15</f>
        <v>-1.4096916299559448E-2</v>
      </c>
      <c r="G18" s="25">
        <f t="shared" si="4"/>
        <v>284.14604560892775</v>
      </c>
      <c r="H18" s="25">
        <f t="shared" si="5"/>
        <v>283</v>
      </c>
      <c r="I18" s="25">
        <f t="shared" si="6"/>
        <v>261.63265306122435</v>
      </c>
      <c r="J18" s="25">
        <f t="shared" si="7"/>
        <v>276.98019801980195</v>
      </c>
      <c r="K18" s="25">
        <f t="shared" si="1"/>
        <v>1105.7588966899541</v>
      </c>
      <c r="M18" s="25">
        <f t="shared" si="12"/>
        <v>82.705951194989964</v>
      </c>
      <c r="N18" s="25">
        <f t="shared" si="8"/>
        <v>82.498143996407734</v>
      </c>
      <c r="O18" s="25">
        <f t="shared" si="9"/>
        <v>76.805231557324888</v>
      </c>
      <c r="P18" s="25">
        <f t="shared" si="10"/>
        <v>80.103625600544277</v>
      </c>
      <c r="Q18" s="25">
        <f t="shared" si="3"/>
        <v>322.11295234926683</v>
      </c>
      <c r="R18" s="25"/>
      <c r="S18" s="25"/>
      <c r="T18" s="25"/>
      <c r="U18" s="25"/>
    </row>
    <row r="19" spans="1:21" x14ac:dyDescent="0.25">
      <c r="A19">
        <f t="shared" si="11"/>
        <v>13</v>
      </c>
      <c r="B19" s="2">
        <f>CleanData!H16</f>
        <v>-8.3244397011739135E-3</v>
      </c>
      <c r="C19" s="2">
        <f>CleanData!I16</f>
        <v>1.4134275618373771E-3</v>
      </c>
      <c r="D19" s="2">
        <f>CleanData!J16</f>
        <v>1.9500780031200815E-3</v>
      </c>
      <c r="E19" s="2">
        <f>CleanData!K16</f>
        <v>2.9490616621983934E-2</v>
      </c>
      <c r="G19" s="25">
        <f t="shared" si="4"/>
        <v>281.7806889859292</v>
      </c>
      <c r="H19" s="25">
        <f t="shared" si="5"/>
        <v>283.39999999999998</v>
      </c>
      <c r="I19" s="25">
        <f t="shared" si="6"/>
        <v>262.142857142857</v>
      </c>
      <c r="J19" s="25">
        <f t="shared" si="7"/>
        <v>285.14851485148512</v>
      </c>
      <c r="K19" s="25">
        <f t="shared" si="1"/>
        <v>1112.4720609802714</v>
      </c>
      <c r="M19" s="25">
        <f t="shared" si="12"/>
        <v>88.215442743206694</v>
      </c>
      <c r="N19" s="25">
        <f t="shared" si="8"/>
        <v>88.873583069194169</v>
      </c>
      <c r="O19" s="25">
        <f t="shared" si="9"/>
        <v>83.217195737428867</v>
      </c>
      <c r="P19" s="25">
        <f t="shared" si="10"/>
        <v>88.900247267048272</v>
      </c>
      <c r="Q19" s="25">
        <f t="shared" si="3"/>
        <v>349.20646881687799</v>
      </c>
      <c r="R19" s="25"/>
      <c r="S19" s="25"/>
      <c r="T19" s="25"/>
      <c r="U19" s="25"/>
    </row>
    <row r="20" spans="1:21" x14ac:dyDescent="0.25">
      <c r="A20">
        <f t="shared" si="11"/>
        <v>14</v>
      </c>
      <c r="B20" s="2">
        <f>CleanData!H17</f>
        <v>2.9487731381833804E-2</v>
      </c>
      <c r="C20" s="2">
        <f>CleanData!I17</f>
        <v>-1.5878616796047962E-2</v>
      </c>
      <c r="D20" s="2">
        <f>CleanData!J17</f>
        <v>4.6710782405607887E-3</v>
      </c>
      <c r="E20" s="2">
        <f>CleanData!K17</f>
        <v>3.298611111111116E-2</v>
      </c>
      <c r="G20" s="25">
        <f t="shared" si="4"/>
        <v>290.08976225133432</v>
      </c>
      <c r="H20" s="25">
        <f t="shared" si="5"/>
        <v>278.89999999999998</v>
      </c>
      <c r="I20" s="25">
        <f t="shared" si="6"/>
        <v>263.36734693877543</v>
      </c>
      <c r="J20" s="25">
        <f t="shared" si="7"/>
        <v>294.55445544554453</v>
      </c>
      <c r="K20" s="25">
        <f t="shared" si="1"/>
        <v>1126.9115646356543</v>
      </c>
      <c r="M20" s="25">
        <f t="shared" si="12"/>
        <v>97.251014343684375</v>
      </c>
      <c r="N20" s="25">
        <f t="shared" si="8"/>
        <v>93.613152145371402</v>
      </c>
      <c r="O20" s="25">
        <f t="shared" si="9"/>
        <v>89.885104008681964</v>
      </c>
      <c r="P20" s="25">
        <f t="shared" si="10"/>
        <v>98.288883895648823</v>
      </c>
      <c r="Q20" s="25">
        <f t="shared" si="3"/>
        <v>379.03815439338655</v>
      </c>
      <c r="R20" s="25"/>
      <c r="S20" s="25"/>
      <c r="T20" s="25"/>
      <c r="U20" s="25"/>
    </row>
    <row r="21" spans="1:21" x14ac:dyDescent="0.25">
      <c r="A21">
        <f t="shared" si="11"/>
        <v>15</v>
      </c>
      <c r="B21" s="2">
        <f>CleanData!H18</f>
        <v>2.0907380305246193E-4</v>
      </c>
      <c r="C21" s="2">
        <f>CleanData!I18</f>
        <v>1.7927572606668551E-3</v>
      </c>
      <c r="D21" s="2">
        <f>CleanData!J18</f>
        <v>4.2619139868267375E-3</v>
      </c>
      <c r="E21" s="2">
        <f>CleanData!K18</f>
        <v>4.0336134453781591E-2</v>
      </c>
      <c r="G21" s="25">
        <f t="shared" si="4"/>
        <v>290.15041242115478</v>
      </c>
      <c r="H21" s="25">
        <f t="shared" si="5"/>
        <v>279.39999999999998</v>
      </c>
      <c r="I21" s="25">
        <f t="shared" si="6"/>
        <v>264.48979591836724</v>
      </c>
      <c r="J21" s="25">
        <f t="shared" si="7"/>
        <v>306.43564356435644</v>
      </c>
      <c r="K21" s="25">
        <f t="shared" si="1"/>
        <v>1140.4758519038785</v>
      </c>
      <c r="M21" s="25">
        <f t="shared" si="12"/>
        <v>103.52265369437299</v>
      </c>
      <c r="N21" s="25">
        <f t="shared" si="8"/>
        <v>100.0421825364531</v>
      </c>
      <c r="O21" s="25">
        <f t="shared" si="9"/>
        <v>96.544823553081613</v>
      </c>
      <c r="P21" s="25">
        <f t="shared" si="10"/>
        <v>108.75557837211198</v>
      </c>
      <c r="Q21" s="25">
        <f t="shared" si="3"/>
        <v>408.86523815601964</v>
      </c>
      <c r="R21" s="25"/>
      <c r="S21" s="25"/>
      <c r="T21" s="25"/>
      <c r="U21" s="25"/>
    </row>
    <row r="22" spans="1:21" x14ac:dyDescent="0.25">
      <c r="A22">
        <f t="shared" si="11"/>
        <v>16</v>
      </c>
      <c r="B22" s="2">
        <f>CleanData!H19</f>
        <v>-7.7341137123745352E-3</v>
      </c>
      <c r="C22" s="2">
        <f>CleanData!I19</f>
        <v>6.8002863278455727E-3</v>
      </c>
      <c r="D22" s="2">
        <f>CleanData!J19</f>
        <v>2.700617283950546E-3</v>
      </c>
      <c r="E22" s="2">
        <f>CleanData!K19</f>
        <v>8.0775444264944429E-3</v>
      </c>
      <c r="G22" s="25">
        <f t="shared" si="4"/>
        <v>287.90635613779722</v>
      </c>
      <c r="H22" s="25">
        <f t="shared" si="5"/>
        <v>281.3</v>
      </c>
      <c r="I22" s="25">
        <f t="shared" si="6"/>
        <v>265.20408163265296</v>
      </c>
      <c r="J22" s="25">
        <f t="shared" si="7"/>
        <v>308.91089108910893</v>
      </c>
      <c r="K22" s="25">
        <f t="shared" si="1"/>
        <v>1143.3213288595591</v>
      </c>
      <c r="M22" s="25">
        <f t="shared" si="12"/>
        <v>108.92365950819161</v>
      </c>
      <c r="N22" s="25">
        <f t="shared" si="8"/>
        <v>107.01499981211261</v>
      </c>
      <c r="O22" s="25">
        <f t="shared" si="9"/>
        <v>103.07243303026971</v>
      </c>
      <c r="P22" s="25">
        <f t="shared" si="10"/>
        <v>115.9345410407074</v>
      </c>
      <c r="Q22" s="25">
        <f t="shared" si="3"/>
        <v>434.94563339128132</v>
      </c>
      <c r="R22" s="25"/>
      <c r="S22" s="25"/>
      <c r="T22" s="25"/>
      <c r="U22" s="25"/>
    </row>
    <row r="23" spans="1:21" x14ac:dyDescent="0.25">
      <c r="A23">
        <f t="shared" si="11"/>
        <v>17</v>
      </c>
      <c r="B23" s="2">
        <f>CleanData!H20</f>
        <v>4.2342532125553056E-2</v>
      </c>
      <c r="C23" s="2">
        <f>CleanData!I20</f>
        <v>9.5982936366867389E-3</v>
      </c>
      <c r="D23" s="2">
        <f>CleanData!J20</f>
        <v>0</v>
      </c>
      <c r="E23" s="2">
        <f>CleanData!K20</f>
        <v>4.9679487179487225E-2</v>
      </c>
      <c r="G23" s="25">
        <f t="shared" si="4"/>
        <v>300.09704027171284</v>
      </c>
      <c r="H23" s="25">
        <f t="shared" si="5"/>
        <v>284</v>
      </c>
      <c r="I23" s="25">
        <f t="shared" si="6"/>
        <v>265.20408163265296</v>
      </c>
      <c r="J23" s="25">
        <f t="shared" si="7"/>
        <v>324.2574257425743</v>
      </c>
      <c r="K23" s="25">
        <f t="shared" si="1"/>
        <v>1173.55854764694</v>
      </c>
      <c r="M23" s="25">
        <f t="shared" si="12"/>
        <v>120.05040388593471</v>
      </c>
      <c r="N23" s="25">
        <f t="shared" si="8"/>
        <v>114.35215053906853</v>
      </c>
      <c r="O23" s="25">
        <f t="shared" si="9"/>
        <v>109.32243303026971</v>
      </c>
      <c r="P23" s="25">
        <f t="shared" si="10"/>
        <v>128.25460638087077</v>
      </c>
      <c r="Q23" s="25">
        <f t="shared" si="3"/>
        <v>471.97959383614375</v>
      </c>
      <c r="R23" s="25"/>
      <c r="S23" s="25"/>
      <c r="T23" s="25"/>
      <c r="U23" s="25"/>
    </row>
    <row r="24" spans="1:21" x14ac:dyDescent="0.25">
      <c r="A24">
        <f t="shared" si="11"/>
        <v>18</v>
      </c>
      <c r="B24" s="2">
        <f>CleanData!H21</f>
        <v>-6.3864187550525475E-2</v>
      </c>
      <c r="C24" s="2">
        <f>CleanData!I21</f>
        <v>-3.1690140845069825E-3</v>
      </c>
      <c r="D24" s="2">
        <f>CleanData!J21</f>
        <v>3.4628703347443501E-3</v>
      </c>
      <c r="E24" s="2">
        <f>CleanData!K21</f>
        <v>-4.7328244274809195E-2</v>
      </c>
      <c r="G24" s="25">
        <f t="shared" si="4"/>
        <v>280.93158660844256</v>
      </c>
      <c r="H24" s="25">
        <f t="shared" si="5"/>
        <v>283.10000000000002</v>
      </c>
      <c r="I24" s="25">
        <f t="shared" si="6"/>
        <v>266.12244897959181</v>
      </c>
      <c r="J24" s="25">
        <f t="shared" si="7"/>
        <v>308.91089108910893</v>
      </c>
      <c r="K24" s="25">
        <f t="shared" si="1"/>
        <v>1139.0649266771434</v>
      </c>
      <c r="M24" s="25">
        <f t="shared" si="12"/>
        <v>118.23433120445627</v>
      </c>
      <c r="N24" s="25">
        <f t="shared" si="8"/>
        <v>120.2199606253884</v>
      </c>
      <c r="O24" s="25">
        <f t="shared" si="9"/>
        <v>115.97264538012446</v>
      </c>
      <c r="P24" s="25">
        <f t="shared" si="10"/>
        <v>128.13873951398986</v>
      </c>
      <c r="Q24" s="25">
        <f t="shared" si="3"/>
        <v>482.56567672395897</v>
      </c>
      <c r="R24" s="25"/>
      <c r="S24" s="25"/>
      <c r="T24" s="25"/>
      <c r="U24" s="25"/>
    </row>
    <row r="25" spans="1:21" x14ac:dyDescent="0.25">
      <c r="A25">
        <f t="shared" si="11"/>
        <v>19</v>
      </c>
      <c r="B25" s="2">
        <f>CleanData!H22</f>
        <v>-8.6355785837644028E-4</v>
      </c>
      <c r="C25" s="2">
        <f>CleanData!I22</f>
        <v>1.13034263511127E-2</v>
      </c>
      <c r="D25" s="2">
        <f>CleanData!J22</f>
        <v>2.3006134969323355E-3</v>
      </c>
      <c r="E25" s="2">
        <f>CleanData!K22</f>
        <v>2.8846153846153966E-2</v>
      </c>
      <c r="G25" s="25">
        <f t="shared" si="4"/>
        <v>280.68898592916065</v>
      </c>
      <c r="H25" s="25">
        <f t="shared" si="5"/>
        <v>286.3</v>
      </c>
      <c r="I25" s="25">
        <f t="shared" si="6"/>
        <v>266.73469387755097</v>
      </c>
      <c r="J25" s="25">
        <f t="shared" si="7"/>
        <v>317.82178217821786</v>
      </c>
      <c r="K25" s="25">
        <f t="shared" si="1"/>
        <v>1151.5454619849295</v>
      </c>
      <c r="M25" s="25">
        <f t="shared" si="12"/>
        <v>124.37683178199993</v>
      </c>
      <c r="N25" s="25">
        <f t="shared" si="8"/>
        <v>127.89950451094559</v>
      </c>
      <c r="O25" s="25">
        <f t="shared" si="9"/>
        <v>122.50383244771675</v>
      </c>
      <c r="P25" s="25">
        <f t="shared" si="10"/>
        <v>138.26533776920112</v>
      </c>
      <c r="Q25" s="25">
        <f t="shared" si="3"/>
        <v>513.04550650986334</v>
      </c>
      <c r="R25" s="25"/>
      <c r="S25" s="25"/>
      <c r="T25" s="25"/>
      <c r="U25" s="25"/>
    </row>
    <row r="26" spans="1:21" x14ac:dyDescent="0.25">
      <c r="A26">
        <f t="shared" si="11"/>
        <v>20</v>
      </c>
      <c r="B26" s="2">
        <f>CleanData!H23</f>
        <v>8.9239412273120156E-2</v>
      </c>
      <c r="C26" s="2">
        <f>CleanData!I23</f>
        <v>-8.0335312609152165E-3</v>
      </c>
      <c r="D26" s="2">
        <f>CleanData!J23</f>
        <v>1.5302218821731106E-3</v>
      </c>
      <c r="E26" s="2">
        <f>CleanData!K23</f>
        <v>3.3489096573208643E-2</v>
      </c>
      <c r="G26" s="25">
        <f t="shared" si="4"/>
        <v>305.73750606501704</v>
      </c>
      <c r="H26" s="25">
        <f t="shared" si="5"/>
        <v>284</v>
      </c>
      <c r="I26" s="25">
        <f t="shared" si="6"/>
        <v>267.14285714285717</v>
      </c>
      <c r="J26" s="25">
        <f t="shared" si="7"/>
        <v>328.46534653465346</v>
      </c>
      <c r="K26" s="25">
        <f t="shared" si="1"/>
        <v>1185.3457097425276</v>
      </c>
      <c r="M26" s="25">
        <f t="shared" si="12"/>
        <v>142.28389347732534</v>
      </c>
      <c r="N26" s="25">
        <f t="shared" si="8"/>
        <v>133.07181027282061</v>
      </c>
      <c r="O26" s="25">
        <f t="shared" si="9"/>
        <v>128.95085437954188</v>
      </c>
      <c r="P26" s="25">
        <f t="shared" si="10"/>
        <v>149.35502587206378</v>
      </c>
      <c r="Q26" s="25">
        <f t="shared" si="3"/>
        <v>553.66158400175163</v>
      </c>
      <c r="R26" s="25"/>
      <c r="S26" s="25"/>
      <c r="T26" s="25"/>
      <c r="U26" s="25"/>
    </row>
    <row r="27" spans="1:21" x14ac:dyDescent="0.25">
      <c r="A27">
        <f t="shared" si="11"/>
        <v>21</v>
      </c>
      <c r="B27" s="2">
        <f>CleanData!H24</f>
        <v>-1.6663360444356345E-2</v>
      </c>
      <c r="C27" s="2">
        <f>CleanData!I24</f>
        <v>-2.323943661971839E-2</v>
      </c>
      <c r="D27" s="2">
        <f>CleanData!J24</f>
        <v>-3.8197097020631343E-4</v>
      </c>
      <c r="E27" s="2">
        <f>CleanData!K24</f>
        <v>-1.2810851544837853E-2</v>
      </c>
      <c r="G27" s="25">
        <f t="shared" si="4"/>
        <v>300.64289180009706</v>
      </c>
      <c r="H27" s="25">
        <f t="shared" si="5"/>
        <v>277.39999999999998</v>
      </c>
      <c r="I27" s="25">
        <f t="shared" si="6"/>
        <v>267.0408163265306</v>
      </c>
      <c r="J27" s="25">
        <f t="shared" si="7"/>
        <v>324.2574257425743</v>
      </c>
      <c r="K27" s="25">
        <f t="shared" si="1"/>
        <v>1169.3411338692019</v>
      </c>
      <c r="M27" s="25">
        <f t="shared" si="12"/>
        <v>146.05881967210902</v>
      </c>
      <c r="N27" s="25">
        <f t="shared" si="8"/>
        <v>136.08404989324097</v>
      </c>
      <c r="O27" s="25">
        <f t="shared" si="9"/>
        <v>135.14921157802181</v>
      </c>
      <c r="P27" s="25">
        <f t="shared" si="10"/>
        <v>153.61159298598611</v>
      </c>
      <c r="Q27" s="25">
        <f t="shared" si="3"/>
        <v>570.90367412935791</v>
      </c>
      <c r="R27" s="25"/>
      <c r="S27" s="25"/>
      <c r="T27" s="25"/>
      <c r="U27" s="25"/>
    </row>
    <row r="28" spans="1:21" x14ac:dyDescent="0.25">
      <c r="A28">
        <f t="shared" si="11"/>
        <v>22</v>
      </c>
      <c r="B28" s="2">
        <f>CleanData!H25</f>
        <v>2.6629009481541122E-2</v>
      </c>
      <c r="C28" s="2">
        <f>CleanData!I25</f>
        <v>2.9199711607786671E-2</v>
      </c>
      <c r="D28" s="2">
        <f>CleanData!J25</f>
        <v>3.0569354222391709E-3</v>
      </c>
      <c r="E28" s="2">
        <f>CleanData!K25</f>
        <v>-2.2900763358779663E-3</v>
      </c>
      <c r="G28" s="25">
        <f t="shared" si="4"/>
        <v>308.64871421639981</v>
      </c>
      <c r="H28" s="25">
        <f t="shared" si="5"/>
        <v>285.5</v>
      </c>
      <c r="I28" s="25">
        <f t="shared" si="6"/>
        <v>267.85714285714283</v>
      </c>
      <c r="J28" s="25">
        <f t="shared" si="7"/>
        <v>323.51485148514854</v>
      </c>
      <c r="K28" s="25">
        <f t="shared" si="1"/>
        <v>1185.5207085586912</v>
      </c>
      <c r="M28" s="25">
        <f t="shared" si="12"/>
        <v>156.36465267527996</v>
      </c>
      <c r="N28" s="25">
        <f t="shared" si="8"/>
        <v>146.49016310209194</v>
      </c>
      <c r="O28" s="25">
        <f t="shared" si="9"/>
        <v>141.83145983657136</v>
      </c>
      <c r="P28" s="25">
        <f t="shared" si="10"/>
        <v>159.49549773487314</v>
      </c>
      <c r="Q28" s="25">
        <f t="shared" si="3"/>
        <v>604.18177334881636</v>
      </c>
      <c r="R28" s="25"/>
      <c r="S28" s="25"/>
      <c r="T28" s="25"/>
      <c r="U28" s="25"/>
    </row>
    <row r="29" spans="1:21" x14ac:dyDescent="0.25">
      <c r="A29">
        <f t="shared" si="11"/>
        <v>23</v>
      </c>
      <c r="B29" s="2">
        <f>CleanData!H26</f>
        <v>4.6374533307133037E-2</v>
      </c>
      <c r="C29" s="2">
        <f>CleanData!I26</f>
        <v>2.2066549912434397E-2</v>
      </c>
      <c r="D29" s="2">
        <f>CleanData!J26</f>
        <v>1.9047619047618536E-3</v>
      </c>
      <c r="E29" s="2">
        <f>CleanData!K26</f>
        <v>2.5248661055853105E-2</v>
      </c>
      <c r="G29" s="25">
        <f t="shared" si="4"/>
        <v>322.96215429403202</v>
      </c>
      <c r="H29" s="25">
        <f t="shared" si="5"/>
        <v>291.8</v>
      </c>
      <c r="I29" s="25">
        <f t="shared" si="6"/>
        <v>268.36734693877548</v>
      </c>
      <c r="J29" s="25">
        <f t="shared" si="7"/>
        <v>331.68316831683171</v>
      </c>
      <c r="K29" s="25">
        <f t="shared" si="1"/>
        <v>1214.8126695496394</v>
      </c>
      <c r="M29" s="25">
        <f t="shared" si="12"/>
        <v>170.15583130199761</v>
      </c>
      <c r="N29" s="25">
        <f t="shared" si="8"/>
        <v>156.11061153481762</v>
      </c>
      <c r="O29" s="25">
        <f t="shared" si="9"/>
        <v>148.36351976006958</v>
      </c>
      <c r="P29" s="25">
        <f t="shared" si="10"/>
        <v>169.93034962871462</v>
      </c>
      <c r="Q29" s="25">
        <f t="shared" si="3"/>
        <v>644.56031222559955</v>
      </c>
      <c r="R29" s="25"/>
      <c r="S29" s="25"/>
      <c r="T29" s="25"/>
      <c r="U29" s="25"/>
    </row>
    <row r="30" spans="1:21" x14ac:dyDescent="0.25">
      <c r="A30">
        <f t="shared" si="11"/>
        <v>24</v>
      </c>
      <c r="B30" s="2">
        <f>CleanData!H27</f>
        <v>7.0985915492957741E-2</v>
      </c>
      <c r="C30" s="2">
        <f>CleanData!I27</f>
        <v>3.0843043180259766E-3</v>
      </c>
      <c r="D30" s="2">
        <f>CleanData!J27</f>
        <v>-3.8022813688221024E-4</v>
      </c>
      <c r="E30" s="2">
        <f>CleanData!K27</f>
        <v>1.7910447761193993E-2</v>
      </c>
      <c r="G30" s="25">
        <f t="shared" si="4"/>
        <v>345.88791848617177</v>
      </c>
      <c r="H30" s="25">
        <f t="shared" si="5"/>
        <v>292.7</v>
      </c>
      <c r="I30" s="25">
        <f t="shared" si="6"/>
        <v>268.26530612244892</v>
      </c>
      <c r="J30" s="25">
        <f t="shared" si="7"/>
        <v>337.62376237623766</v>
      </c>
      <c r="K30" s="25">
        <f t="shared" si="1"/>
        <v>1244.4769869848583</v>
      </c>
      <c r="M30" s="25">
        <f t="shared" si="12"/>
        <v>188.92816073526618</v>
      </c>
      <c r="N30" s="25">
        <f t="shared" si="8"/>
        <v>162.86138107005181</v>
      </c>
      <c r="O30" s="25">
        <f t="shared" si="9"/>
        <v>154.55473134951441</v>
      </c>
      <c r="P30" s="25">
        <f t="shared" si="10"/>
        <v>179.33581857728862</v>
      </c>
      <c r="Q30" s="25">
        <f t="shared" si="3"/>
        <v>685.68009173212101</v>
      </c>
      <c r="R30" s="25"/>
      <c r="S30" s="25"/>
      <c r="T30" s="25"/>
      <c r="U30" s="25"/>
    </row>
    <row r="31" spans="1:21" x14ac:dyDescent="0.25">
      <c r="A31">
        <f t="shared" si="11"/>
        <v>25</v>
      </c>
      <c r="B31" s="2">
        <f>CleanData!H28</f>
        <v>6.6806943713834777E-2</v>
      </c>
      <c r="C31" s="2">
        <f>CleanData!I28</f>
        <v>2.4598565083703505E-2</v>
      </c>
      <c r="D31" s="2">
        <f>CleanData!J28</f>
        <v>-3.8037276530988873E-4</v>
      </c>
      <c r="E31" s="2">
        <f>CleanData!K28</f>
        <v>5.8651026392959604E-3</v>
      </c>
      <c r="G31" s="25">
        <f t="shared" si="4"/>
        <v>368.99563318777291</v>
      </c>
      <c r="H31" s="25">
        <f t="shared" si="5"/>
        <v>299.89999999999998</v>
      </c>
      <c r="I31" s="25">
        <f t="shared" si="6"/>
        <v>268.16326530612241</v>
      </c>
      <c r="J31" s="25">
        <f t="shared" si="7"/>
        <v>339.60396039603955</v>
      </c>
      <c r="K31" s="25">
        <f t="shared" si="1"/>
        <v>1276.6628588899348</v>
      </c>
      <c r="M31" s="25">
        <f t="shared" si="12"/>
        <v>208.21741713367689</v>
      </c>
      <c r="N31" s="25">
        <f t="shared" si="8"/>
        <v>173.27127838369847</v>
      </c>
      <c r="O31" s="25">
        <f t="shared" si="9"/>
        <v>160.74356560917607</v>
      </c>
      <c r="P31" s="25">
        <f t="shared" si="10"/>
        <v>186.67429845164219</v>
      </c>
      <c r="Q31" s="25">
        <f t="shared" si="3"/>
        <v>728.90655957819376</v>
      </c>
      <c r="R31" s="25"/>
      <c r="S31" s="25"/>
      <c r="T31" s="25"/>
      <c r="U31" s="25"/>
    </row>
    <row r="32" spans="1:21" x14ac:dyDescent="0.25">
      <c r="A32">
        <f t="shared" si="11"/>
        <v>26</v>
      </c>
      <c r="B32" s="2">
        <f>CleanData!H29</f>
        <v>-9.2537804076265551E-2</v>
      </c>
      <c r="C32" s="2">
        <f>CleanData!I29</f>
        <v>3.9346448816272028E-2</v>
      </c>
      <c r="D32" s="2">
        <f>CleanData!J29</f>
        <v>0</v>
      </c>
      <c r="E32" s="2">
        <f>CleanData!K29</f>
        <v>2.0408163265306145E-2</v>
      </c>
      <c r="G32" s="25">
        <f t="shared" si="4"/>
        <v>334.84958757884522</v>
      </c>
      <c r="H32" s="25">
        <f t="shared" si="5"/>
        <v>311.69999999999993</v>
      </c>
      <c r="I32" s="25">
        <f t="shared" si="6"/>
        <v>268.16326530612241</v>
      </c>
      <c r="J32" s="25">
        <f t="shared" si="7"/>
        <v>346.53465346534648</v>
      </c>
      <c r="K32" s="25">
        <f t="shared" si="1"/>
        <v>1261.2475063503141</v>
      </c>
      <c r="M32" s="25">
        <f t="shared" si="12"/>
        <v>194.62107330621797</v>
      </c>
      <c r="N32" s="25">
        <f t="shared" si="8"/>
        <v>186.58480317505439</v>
      </c>
      <c r="O32" s="25">
        <f t="shared" si="9"/>
        <v>166.99356560917607</v>
      </c>
      <c r="P32" s="25">
        <f t="shared" si="10"/>
        <v>196.86152903228796</v>
      </c>
      <c r="Q32" s="25">
        <f t="shared" si="3"/>
        <v>745.06097112273642</v>
      </c>
      <c r="R32" s="25"/>
      <c r="S32" s="25"/>
      <c r="T32" s="25"/>
      <c r="U32" s="25"/>
    </row>
    <row r="33" spans="1:21" x14ac:dyDescent="0.25">
      <c r="A33">
        <f t="shared" si="11"/>
        <v>27</v>
      </c>
      <c r="B33" s="2">
        <f>CleanData!H30</f>
        <v>3.006701684477453E-2</v>
      </c>
      <c r="C33" s="2">
        <f>CleanData!I30</f>
        <v>1.0587102983638186E-2</v>
      </c>
      <c r="D33" s="2">
        <f>CleanData!J30</f>
        <v>2.6636225266361002E-3</v>
      </c>
      <c r="E33" s="2">
        <f>CleanData!K30</f>
        <v>1.7142857142857126E-2</v>
      </c>
      <c r="G33" s="25">
        <f t="shared" si="4"/>
        <v>344.91751576904414</v>
      </c>
      <c r="H33" s="25">
        <f t="shared" si="5"/>
        <v>314.99999999999994</v>
      </c>
      <c r="I33" s="25">
        <f t="shared" si="6"/>
        <v>268.87755102040808</v>
      </c>
      <c r="J33" s="25">
        <f t="shared" si="7"/>
        <v>352.47524752475243</v>
      </c>
      <c r="K33" s="25">
        <f t="shared" si="1"/>
        <v>1281.2703143142046</v>
      </c>
      <c r="M33" s="25">
        <f t="shared" si="12"/>
        <v>206.91066725094396</v>
      </c>
      <c r="N33" s="25">
        <f t="shared" si="8"/>
        <v>194.87636509509829</v>
      </c>
      <c r="O33" s="25">
        <f t="shared" si="9"/>
        <v>173.70502107312743</v>
      </c>
      <c r="P33" s="25">
        <f t="shared" si="10"/>
        <v>206.59344095855576</v>
      </c>
      <c r="Q33" s="25">
        <f t="shared" si="3"/>
        <v>782.08549437772547</v>
      </c>
      <c r="R33" s="25"/>
      <c r="S33" s="25"/>
      <c r="T33" s="25"/>
      <c r="U33" s="25"/>
    </row>
    <row r="34" spans="1:21" x14ac:dyDescent="0.25">
      <c r="A34">
        <f t="shared" si="11"/>
        <v>28</v>
      </c>
      <c r="B34" s="2">
        <f>CleanData!H31</f>
        <v>2.1452435378934265E-2</v>
      </c>
      <c r="C34" s="2">
        <f>CleanData!I31</f>
        <v>2.4761904761904763E-2</v>
      </c>
      <c r="D34" s="2">
        <f>CleanData!J31</f>
        <v>1.8975332068311701E-3</v>
      </c>
      <c r="E34" s="2">
        <f>CleanData!K31</f>
        <v>2.1067415730335881E-3</v>
      </c>
      <c r="G34" s="25">
        <f t="shared" si="4"/>
        <v>352.3168364871421</v>
      </c>
      <c r="H34" s="25">
        <f t="shared" si="5"/>
        <v>322.79999999999995</v>
      </c>
      <c r="I34" s="25">
        <f t="shared" si="6"/>
        <v>269.38775510204073</v>
      </c>
      <c r="J34" s="25">
        <f t="shared" si="7"/>
        <v>353.21782178217813</v>
      </c>
      <c r="K34" s="25">
        <f t="shared" si="1"/>
        <v>1297.722413371361</v>
      </c>
      <c r="M34" s="25">
        <f t="shared" si="12"/>
        <v>217.73348269047534</v>
      </c>
      <c r="N34" s="25">
        <f t="shared" si="8"/>
        <v>206.10663699269119</v>
      </c>
      <c r="O34" s="25">
        <f t="shared" si="9"/>
        <v>180.29649170134968</v>
      </c>
      <c r="P34" s="25">
        <f t="shared" si="10"/>
        <v>213.29184708417068</v>
      </c>
      <c r="Q34" s="25">
        <f t="shared" si="3"/>
        <v>817.42845846868704</v>
      </c>
      <c r="R34" s="25"/>
      <c r="S34" s="25"/>
      <c r="T34" s="25"/>
      <c r="U34" s="25"/>
    </row>
    <row r="35" spans="1:21" x14ac:dyDescent="0.25">
      <c r="A35">
        <f t="shared" si="11"/>
        <v>29</v>
      </c>
      <c r="B35" s="2">
        <f>CleanData!H32</f>
        <v>-3.9077293854363759E-2</v>
      </c>
      <c r="C35" s="2">
        <f>CleanData!I32</f>
        <v>-2.4783147459727428E-2</v>
      </c>
      <c r="D35" s="2">
        <f>CleanData!J32</f>
        <v>-7.575757575757347E-4</v>
      </c>
      <c r="E35" s="2">
        <f>CleanData!K32</f>
        <v>5.5360896986685448E-2</v>
      </c>
      <c r="G35" s="25">
        <f t="shared" si="4"/>
        <v>338.54924793789422</v>
      </c>
      <c r="H35" s="25">
        <f t="shared" si="5"/>
        <v>314.79999999999995</v>
      </c>
      <c r="I35" s="25">
        <f t="shared" si="6"/>
        <v>269.18367346938766</v>
      </c>
      <c r="J35" s="25">
        <f t="shared" si="7"/>
        <v>372.77227722772273</v>
      </c>
      <c r="K35" s="25">
        <f t="shared" si="1"/>
        <v>1295.3051986350047</v>
      </c>
      <c r="M35" s="25">
        <f t="shared" si="12"/>
        <v>215.23081431885583</v>
      </c>
      <c r="N35" s="25">
        <f t="shared" si="8"/>
        <v>207.09377114404953</v>
      </c>
      <c r="O35" s="25">
        <f t="shared" si="9"/>
        <v>186.40516860157592</v>
      </c>
      <c r="P35" s="25">
        <f t="shared" si="10"/>
        <v>231.69588066486409</v>
      </c>
      <c r="Q35" s="25">
        <f t="shared" si="3"/>
        <v>840.42563472934535</v>
      </c>
      <c r="R35" s="25"/>
      <c r="S35" s="25"/>
      <c r="T35" s="25"/>
      <c r="U35" s="25"/>
    </row>
    <row r="36" spans="1:21" x14ac:dyDescent="0.25">
      <c r="A36">
        <f t="shared" si="11"/>
        <v>30</v>
      </c>
      <c r="B36" s="2">
        <f>CleanData!H33</f>
        <v>-2.7409530634181389E-2</v>
      </c>
      <c r="C36" s="2">
        <f>CleanData!I33</f>
        <v>1.7153748411689929E-2</v>
      </c>
      <c r="D36" s="2">
        <f>CleanData!J33</f>
        <v>-3.7907505686129994E-4</v>
      </c>
      <c r="E36" s="2">
        <f>CleanData!K33</f>
        <v>-4.5816733067729154E-2</v>
      </c>
      <c r="G36" s="25">
        <f t="shared" si="4"/>
        <v>329.26977195536142</v>
      </c>
      <c r="H36" s="25">
        <f t="shared" si="5"/>
        <v>320.19999999999993</v>
      </c>
      <c r="I36" s="25">
        <f t="shared" si="6"/>
        <v>269.08163265306109</v>
      </c>
      <c r="J36" s="25">
        <f t="shared" si="7"/>
        <v>355.69306930693062</v>
      </c>
      <c r="K36" s="25">
        <f t="shared" si="1"/>
        <v>1274.244473915353</v>
      </c>
      <c r="M36" s="25">
        <f t="shared" si="12"/>
        <v>215.4101291538997</v>
      </c>
      <c r="N36" s="25">
        <f t="shared" si="8"/>
        <v>217.0034165194557</v>
      </c>
      <c r="O36" s="25">
        <f t="shared" si="9"/>
        <v>192.58213783258367</v>
      </c>
      <c r="P36" s="25">
        <f t="shared" si="10"/>
        <v>227.04397776587626</v>
      </c>
      <c r="Q36" s="25">
        <f t="shared" si="3"/>
        <v>852.03966127181525</v>
      </c>
      <c r="R36" s="25"/>
      <c r="S36" s="25"/>
      <c r="T36" s="25"/>
      <c r="U36" s="25"/>
    </row>
    <row r="37" spans="1:21" x14ac:dyDescent="0.25">
      <c r="A37">
        <f t="shared" si="11"/>
        <v>31</v>
      </c>
      <c r="B37" s="2">
        <f>CleanData!H34</f>
        <v>-1.0867563087124665E-2</v>
      </c>
      <c r="C37" s="2">
        <f>CleanData!I34</f>
        <v>-7.1830106183635722E-3</v>
      </c>
      <c r="D37" s="2">
        <f>CleanData!J34</f>
        <v>-7.5843761850580282E-4</v>
      </c>
      <c r="E37" s="2">
        <f>CleanData!K34</f>
        <v>4.8016701461377931E-2</v>
      </c>
      <c r="G37" s="25">
        <f t="shared" si="4"/>
        <v>325.6914119359534</v>
      </c>
      <c r="H37" s="25">
        <f t="shared" si="5"/>
        <v>317.89999999999992</v>
      </c>
      <c r="I37" s="25">
        <f t="shared" si="6"/>
        <v>268.87755102040808</v>
      </c>
      <c r="J37" s="25">
        <f t="shared" si="7"/>
        <v>372.77227722772273</v>
      </c>
      <c r="K37" s="25">
        <f t="shared" si="1"/>
        <v>1285.2412401840843</v>
      </c>
      <c r="M37" s="25">
        <f t="shared" si="12"/>
        <v>219.2512237164195</v>
      </c>
      <c r="N37" s="25">
        <f t="shared" si="8"/>
        <v>221.64978485801049</v>
      </c>
      <c r="O37" s="25">
        <f t="shared" si="9"/>
        <v>198.6813360594835</v>
      </c>
      <c r="P37" s="25">
        <f t="shared" si="10"/>
        <v>244.49598504899768</v>
      </c>
      <c r="Q37" s="25">
        <f t="shared" si="3"/>
        <v>884.07832968291109</v>
      </c>
      <c r="R37" s="25"/>
      <c r="S37" s="25"/>
      <c r="T37" s="25"/>
      <c r="U37" s="25"/>
    </row>
    <row r="38" spans="1:21" x14ac:dyDescent="0.25">
      <c r="A38">
        <f t="shared" si="11"/>
        <v>32</v>
      </c>
      <c r="B38" s="2">
        <f>CleanData!H35</f>
        <v>-3.0353817504655378E-2</v>
      </c>
      <c r="C38" s="2">
        <f>CleanData!I35</f>
        <v>-2.3277760301981698E-2</v>
      </c>
      <c r="D38" s="2">
        <f>CleanData!J35</f>
        <v>-1.1385199240987465E-3</v>
      </c>
      <c r="E38" s="2">
        <f>CleanData!K35</f>
        <v>-1.3944223107569709E-2</v>
      </c>
      <c r="G38" s="25">
        <f t="shared" si="4"/>
        <v>315.80543425521591</v>
      </c>
      <c r="H38" s="25">
        <f t="shared" si="5"/>
        <v>310.49999999999994</v>
      </c>
      <c r="I38" s="25">
        <f t="shared" si="6"/>
        <v>268.57142857142844</v>
      </c>
      <c r="J38" s="25">
        <f t="shared" si="7"/>
        <v>367.57425742574253</v>
      </c>
      <c r="K38" s="25">
        <f t="shared" si="1"/>
        <v>1262.4511202523868</v>
      </c>
      <c r="M38" s="25">
        <f t="shared" si="12"/>
        <v>218.65640072465484</v>
      </c>
      <c r="N38" s="25">
        <f t="shared" si="8"/>
        <v>222.59478829321253</v>
      </c>
      <c r="O38" s="25">
        <f t="shared" si="9"/>
        <v>204.69801765030761</v>
      </c>
      <c r="P38" s="25">
        <f t="shared" si="10"/>
        <v>247.24952709014713</v>
      </c>
      <c r="Q38" s="25">
        <f t="shared" si="3"/>
        <v>893.19873375832208</v>
      </c>
      <c r="R38" s="25"/>
      <c r="S38" s="25"/>
      <c r="T38" s="25"/>
      <c r="U38" s="25"/>
    </row>
    <row r="39" spans="1:21" x14ac:dyDescent="0.25">
      <c r="A39">
        <f t="shared" si="11"/>
        <v>33</v>
      </c>
      <c r="B39" s="2">
        <f>CleanData!H36</f>
        <v>3.3800652967159506E-2</v>
      </c>
      <c r="C39" s="2">
        <f>CleanData!I36</f>
        <v>-1.352657004830915E-2</v>
      </c>
      <c r="D39" s="2">
        <f>CleanData!J36</f>
        <v>1.8996960486321601E-3</v>
      </c>
      <c r="E39" s="2">
        <f>CleanData!K36</f>
        <v>2.9629629629629672E-2</v>
      </c>
      <c r="G39" s="25">
        <f t="shared" si="4"/>
        <v>326.47986414361958</v>
      </c>
      <c r="H39" s="25">
        <f t="shared" si="5"/>
        <v>306.29999999999995</v>
      </c>
      <c r="I39" s="25">
        <f t="shared" si="6"/>
        <v>269.08163265306109</v>
      </c>
      <c r="J39" s="25">
        <f t="shared" si="7"/>
        <v>378.46534653465346</v>
      </c>
      <c r="K39" s="25">
        <f t="shared" si="1"/>
        <v>1280.3268433313342</v>
      </c>
      <c r="M39" s="25">
        <f t="shared" si="12"/>
        <v>232.50838392564182</v>
      </c>
      <c r="N39" s="25">
        <f t="shared" si="8"/>
        <v>225.74930323417391</v>
      </c>
      <c r="O39" s="25">
        <f t="shared" si="9"/>
        <v>211.34875476590469</v>
      </c>
      <c r="P39" s="25">
        <f t="shared" si="10"/>
        <v>261.01062418911448</v>
      </c>
      <c r="Q39" s="25">
        <f t="shared" si="3"/>
        <v>930.61706611483487</v>
      </c>
      <c r="R39" s="25"/>
      <c r="S39" s="25"/>
      <c r="T39" s="25"/>
      <c r="U39" s="25"/>
    </row>
    <row r="40" spans="1:21" x14ac:dyDescent="0.25">
      <c r="A40">
        <f t="shared" si="11"/>
        <v>34</v>
      </c>
      <c r="B40" s="2">
        <f>CleanData!H37</f>
        <v>0.1380271224224412</v>
      </c>
      <c r="C40" s="2">
        <f>CleanData!I37</f>
        <v>-1.4365001632386631E-2</v>
      </c>
      <c r="D40" s="2">
        <f>CleanData!J37</f>
        <v>3.7921880925306795E-4</v>
      </c>
      <c r="E40" s="2">
        <f>CleanData!K37</f>
        <v>3.2701111837802443E-2</v>
      </c>
      <c r="G40" s="25">
        <f t="shared" si="4"/>
        <v>371.5429403202329</v>
      </c>
      <c r="H40" s="25">
        <f t="shared" si="5"/>
        <v>301.89999999999992</v>
      </c>
      <c r="I40" s="25">
        <f t="shared" si="6"/>
        <v>269.18367346938766</v>
      </c>
      <c r="J40" s="25">
        <f t="shared" si="7"/>
        <v>390.8415841584158</v>
      </c>
      <c r="K40" s="25">
        <f t="shared" si="1"/>
        <v>1333.4681979480363</v>
      </c>
      <c r="M40" s="25">
        <f t="shared" si="12"/>
        <v>271.71351661313059</v>
      </c>
      <c r="N40" s="25">
        <f t="shared" si="8"/>
        <v>228.66663286450245</v>
      </c>
      <c r="O40" s="25">
        <f t="shared" si="9"/>
        <v>217.68127230658197</v>
      </c>
      <c r="P40" s="25">
        <f t="shared" si="10"/>
        <v>276.00034375056362</v>
      </c>
      <c r="Q40" s="25">
        <f t="shared" si="3"/>
        <v>994.0617655347786</v>
      </c>
      <c r="R40" s="25"/>
      <c r="S40" s="25"/>
      <c r="T40" s="25"/>
      <c r="U40" s="25"/>
    </row>
    <row r="41" spans="1:21" x14ac:dyDescent="0.25">
      <c r="A41">
        <f t="shared" si="11"/>
        <v>35</v>
      </c>
      <c r="B41" s="2">
        <f>CleanData!H38</f>
        <v>-2.3506366307541549E-2</v>
      </c>
      <c r="C41" s="2">
        <f>CleanData!I38</f>
        <v>3.3123550844660343E-4</v>
      </c>
      <c r="D41" s="2">
        <f>CleanData!J38</f>
        <v>0</v>
      </c>
      <c r="E41" s="2">
        <f>CleanData!K38</f>
        <v>3.1665611146295181E-2</v>
      </c>
      <c r="G41" s="25">
        <f t="shared" si="4"/>
        <v>362.80931586608443</v>
      </c>
      <c r="H41" s="25">
        <f t="shared" si="5"/>
        <v>301.99999999999994</v>
      </c>
      <c r="I41" s="25">
        <f t="shared" si="6"/>
        <v>269.18367346938766</v>
      </c>
      <c r="J41" s="25">
        <f t="shared" si="7"/>
        <v>403.21782178217819</v>
      </c>
      <c r="K41" s="25">
        <f t="shared" si="1"/>
        <v>1337.2108111176501</v>
      </c>
      <c r="M41" s="25">
        <f t="shared" si="12"/>
        <v>271.42960437148992</v>
      </c>
      <c r="N41" s="25">
        <f t="shared" si="8"/>
        <v>234.99444559483189</v>
      </c>
      <c r="O41" s="25">
        <f t="shared" si="9"/>
        <v>223.93127230658197</v>
      </c>
      <c r="P41" s="25">
        <f t="shared" si="10"/>
        <v>291.18797338167712</v>
      </c>
      <c r="Q41" s="25">
        <f t="shared" si="3"/>
        <v>1021.5432956545809</v>
      </c>
      <c r="R41" s="25"/>
      <c r="S41" s="25"/>
      <c r="T41" s="25"/>
      <c r="U41" s="25"/>
    </row>
    <row r="42" spans="1:21" x14ac:dyDescent="0.25">
      <c r="A42">
        <f t="shared" si="11"/>
        <v>36</v>
      </c>
      <c r="B42" s="2">
        <f>CleanData!H39</f>
        <v>0</v>
      </c>
      <c r="C42" s="2">
        <f>CleanData!I39</f>
        <v>5.7615894039735105E-2</v>
      </c>
      <c r="D42" s="2">
        <f>CleanData!J39</f>
        <v>3.790750568610779E-4</v>
      </c>
      <c r="E42" s="2">
        <f>CleanData!K39</f>
        <v>1.6574585635358963E-2</v>
      </c>
      <c r="G42" s="25">
        <f t="shared" si="4"/>
        <v>362.80931586608443</v>
      </c>
      <c r="H42" s="25">
        <f t="shared" si="5"/>
        <v>319.39999999999992</v>
      </c>
      <c r="I42" s="25">
        <f t="shared" si="6"/>
        <v>269.28571428571416</v>
      </c>
      <c r="J42" s="25">
        <f t="shared" si="7"/>
        <v>409.90099009900979</v>
      </c>
      <c r="K42" s="25">
        <f t="shared" si="1"/>
        <v>1361.3960202508083</v>
      </c>
      <c r="M42" s="25">
        <f t="shared" si="12"/>
        <v>277.67960437148992</v>
      </c>
      <c r="N42" s="25">
        <f t="shared" si="8"/>
        <v>255.14396000989836</v>
      </c>
      <c r="O42" s="25">
        <f t="shared" si="9"/>
        <v>230.26852828546996</v>
      </c>
      <c r="P42" s="25">
        <f t="shared" si="10"/>
        <v>302.36788454269936</v>
      </c>
      <c r="Q42" s="25">
        <f t="shared" si="3"/>
        <v>1065.4599772095576</v>
      </c>
      <c r="R42" s="25"/>
      <c r="S42" s="25"/>
      <c r="T42" s="25"/>
      <c r="U42" s="25"/>
    </row>
    <row r="43" spans="1:21" x14ac:dyDescent="0.25">
      <c r="A43">
        <f t="shared" si="11"/>
        <v>37</v>
      </c>
      <c r="B43" s="2">
        <f>CleanData!H40</f>
        <v>5.9344700768973579E-2</v>
      </c>
      <c r="C43" s="2">
        <f>CleanData!I40</f>
        <v>3.5378835316217883E-2</v>
      </c>
      <c r="D43" s="2">
        <f>CleanData!J40</f>
        <v>-3.7893141341405201E-4</v>
      </c>
      <c r="E43" s="2">
        <f>CleanData!K40</f>
        <v>4.347826086956541E-2</v>
      </c>
      <c r="G43" s="25">
        <f t="shared" si="4"/>
        <v>384.34012615235321</v>
      </c>
      <c r="H43" s="25">
        <f t="shared" si="5"/>
        <v>330.69999999999993</v>
      </c>
      <c r="I43" s="25">
        <f t="shared" si="6"/>
        <v>269.18367346938766</v>
      </c>
      <c r="J43" s="25">
        <f t="shared" si="7"/>
        <v>427.7227722772277</v>
      </c>
      <c r="K43" s="25">
        <f t="shared" si="1"/>
        <v>1411.9465718989686</v>
      </c>
      <c r="M43" s="25">
        <f t="shared" si="12"/>
        <v>300.77932178236904</v>
      </c>
      <c r="N43" s="25">
        <f t="shared" si="8"/>
        <v>270.64177387374258</v>
      </c>
      <c r="O43" s="25">
        <f t="shared" si="9"/>
        <v>236.42890398524813</v>
      </c>
      <c r="P43" s="25">
        <f t="shared" si="10"/>
        <v>322.03605343586025</v>
      </c>
      <c r="Q43" s="25">
        <f t="shared" si="3"/>
        <v>1129.8860530772199</v>
      </c>
      <c r="R43" s="25"/>
      <c r="S43" s="25"/>
      <c r="T43" s="25"/>
      <c r="U43" s="25"/>
    </row>
    <row r="44" spans="1:21" x14ac:dyDescent="0.25">
      <c r="A44">
        <f t="shared" si="11"/>
        <v>38</v>
      </c>
      <c r="B44" s="2">
        <f>CleanData!H41</f>
        <v>9.215717216348418E-2</v>
      </c>
      <c r="C44" s="2">
        <f>CleanData!I41</f>
        <v>-8.7692772905956229E-3</v>
      </c>
      <c r="D44" s="2">
        <f>CleanData!J41</f>
        <v>-1.1372251705837888E-3</v>
      </c>
      <c r="E44" s="2">
        <f>CleanData!K41</f>
        <v>-4.1666666666666741E-2</v>
      </c>
      <c r="G44" s="25">
        <f t="shared" si="4"/>
        <v>419.75982532751084</v>
      </c>
      <c r="H44" s="25">
        <f t="shared" si="5"/>
        <v>327.79999999999995</v>
      </c>
      <c r="I44" s="25">
        <f t="shared" si="6"/>
        <v>268.87755102040808</v>
      </c>
      <c r="J44" s="25">
        <f t="shared" si="7"/>
        <v>409.90099009900985</v>
      </c>
      <c r="K44" s="25">
        <f t="shared" si="1"/>
        <v>1426.3383664469288</v>
      </c>
      <c r="M44" s="25">
        <f t="shared" si="12"/>
        <v>335.32427584910459</v>
      </c>
      <c r="N44" s="25">
        <f t="shared" si="8"/>
        <v>274.46363312915884</v>
      </c>
      <c r="O44" s="25">
        <f t="shared" si="9"/>
        <v>242.40292342726642</v>
      </c>
      <c r="P44" s="25">
        <f t="shared" si="10"/>
        <v>314.60746787603273</v>
      </c>
      <c r="Q44" s="25">
        <f t="shared" si="3"/>
        <v>1166.7983002815627</v>
      </c>
      <c r="R44" s="25"/>
      <c r="S44" s="25"/>
      <c r="T44" s="25"/>
      <c r="U44" s="25"/>
    </row>
    <row r="45" spans="1:21" x14ac:dyDescent="0.25">
      <c r="A45">
        <f t="shared" si="11"/>
        <v>39</v>
      </c>
      <c r="B45" s="2">
        <f>CleanData!H42</f>
        <v>0.10403120936280885</v>
      </c>
      <c r="C45" s="2">
        <f>CleanData!I42</f>
        <v>1.9829164124466114E-2</v>
      </c>
      <c r="D45" s="2">
        <f>CleanData!J42</f>
        <v>3.7950664136632284E-4</v>
      </c>
      <c r="E45" s="2">
        <f>CleanData!K42</f>
        <v>2.898550724637694E-2</v>
      </c>
      <c r="G45" s="25">
        <f t="shared" si="4"/>
        <v>463.42794759825318</v>
      </c>
      <c r="H45" s="25">
        <f t="shared" si="5"/>
        <v>334.29999999999995</v>
      </c>
      <c r="I45" s="25">
        <f t="shared" si="6"/>
        <v>268.97959183673464</v>
      </c>
      <c r="J45" s="25">
        <f t="shared" si="7"/>
        <v>421.78217821782175</v>
      </c>
      <c r="K45" s="25">
        <f t="shared" si="1"/>
        <v>1488.4897176528098</v>
      </c>
      <c r="M45" s="25">
        <f t="shared" si="12"/>
        <v>377.10866085291264</v>
      </c>
      <c r="N45" s="25">
        <f t="shared" si="8"/>
        <v>286.27994983245208</v>
      </c>
      <c r="O45" s="25">
        <f t="shared" si="9"/>
        <v>248.74728886310223</v>
      </c>
      <c r="P45" s="25">
        <f t="shared" si="10"/>
        <v>330.15768433620764</v>
      </c>
      <c r="Q45" s="25">
        <f t="shared" si="3"/>
        <v>1242.2935838846745</v>
      </c>
      <c r="R45" s="25"/>
      <c r="S45" s="25"/>
      <c r="T45" s="25"/>
      <c r="U45" s="25"/>
    </row>
    <row r="46" spans="1:21" x14ac:dyDescent="0.25">
      <c r="A46">
        <f t="shared" si="11"/>
        <v>40</v>
      </c>
      <c r="B46" s="2">
        <f>CleanData!H43</f>
        <v>2.6698076168040874E-2</v>
      </c>
      <c r="C46" s="2">
        <f>CleanData!I43</f>
        <v>5.234819024828008E-2</v>
      </c>
      <c r="D46" s="2">
        <f>CleanData!J43</f>
        <v>-1.1380880121396597E-3</v>
      </c>
      <c r="E46" s="2">
        <f>CleanData!K43</f>
        <v>3.3450704225352013E-2</v>
      </c>
      <c r="G46" s="25">
        <f t="shared" si="4"/>
        <v>475.8005822416302</v>
      </c>
      <c r="H46" s="25">
        <f t="shared" si="5"/>
        <v>351.79999999999995</v>
      </c>
      <c r="I46" s="25">
        <f t="shared" si="6"/>
        <v>268.67346938775506</v>
      </c>
      <c r="J46" s="25">
        <f t="shared" si="7"/>
        <v>435.89108910891082</v>
      </c>
      <c r="K46" s="25">
        <f t="shared" si="1"/>
        <v>1532.165140738296</v>
      </c>
      <c r="M46" s="25">
        <f t="shared" si="12"/>
        <v>393.59359958004183</v>
      </c>
      <c r="N46" s="25">
        <f t="shared" si="8"/>
        <v>307.84336329960109</v>
      </c>
      <c r="O46" s="25">
        <f t="shared" si="9"/>
        <v>254.707079505519</v>
      </c>
      <c r="P46" s="25">
        <f t="shared" si="10"/>
        <v>347.66075828407372</v>
      </c>
      <c r="Q46" s="25">
        <f t="shared" ref="Q46" si="13">SUM(M46:P46)</f>
        <v>1303.8048006692356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6DE03-75EC-4EF8-A281-D4CBF37BBDE6}">
  <dimension ref="A1:E7"/>
  <sheetViews>
    <sheetView workbookViewId="0"/>
  </sheetViews>
  <sheetFormatPr defaultRowHeight="15" x14ac:dyDescent="0.25"/>
  <sheetData>
    <row r="1" spans="1:5" x14ac:dyDescent="0.25">
      <c r="A1" s="6" t="s">
        <v>10</v>
      </c>
    </row>
    <row r="3" spans="1:5" x14ac:dyDescent="0.25">
      <c r="B3" s="7" t="s">
        <v>1</v>
      </c>
      <c r="C3" s="7" t="s">
        <v>2</v>
      </c>
      <c r="D3" s="7" t="s">
        <v>3</v>
      </c>
      <c r="E3" s="7" t="s">
        <v>4</v>
      </c>
    </row>
    <row r="4" spans="1:5" x14ac:dyDescent="0.25">
      <c r="A4" s="11" t="s">
        <v>1</v>
      </c>
      <c r="B4" s="9">
        <f>CORREL(CleanData!$H$4:$H$43,CleanData!H$4:H$43)</f>
        <v>1.0000000000000002</v>
      </c>
      <c r="C4" s="9">
        <f>CORREL(CleanData!$H$4:$H$43,CleanData!I$4:I$43)</f>
        <v>5.470273776953069E-2</v>
      </c>
      <c r="D4" s="9">
        <f>CORREL(CleanData!$H$4:$H$43,CleanData!J$4:J$43)</f>
        <v>-0.16690957315452504</v>
      </c>
      <c r="E4" s="9">
        <f>CORREL(CleanData!$H$4:$H$43,CleanData!K$4:K$43)</f>
        <v>6.6437416890591627E-2</v>
      </c>
    </row>
    <row r="5" spans="1:5" x14ac:dyDescent="0.25">
      <c r="A5" s="11" t="s">
        <v>2</v>
      </c>
      <c r="B5" s="9">
        <f>CORREL(CleanData!$I$4:$I$43,CleanData!H$4:H$43)</f>
        <v>5.470273776953069E-2</v>
      </c>
      <c r="C5" s="9">
        <f>CORREL(CleanData!$I$4:$I$43,CleanData!I$4:I$43)</f>
        <v>0.99999999999999989</v>
      </c>
      <c r="D5" s="9">
        <f>CORREL(CleanData!$I$4:$I$43,CleanData!J$4:J$43)</f>
        <v>-5.557079952997377E-2</v>
      </c>
      <c r="E5" s="9">
        <f>CORREL(CleanData!$I$4:$I$43,CleanData!K$4:K$43)</f>
        <v>1.7212070195748445E-2</v>
      </c>
    </row>
    <row r="6" spans="1:5" x14ac:dyDescent="0.25">
      <c r="A6" s="11" t="s">
        <v>3</v>
      </c>
      <c r="B6" s="9">
        <f>CORREL(CleanData!$J$4:$J$43,CleanData!H$4:H$43)</f>
        <v>-0.16690957315452504</v>
      </c>
      <c r="C6" s="9">
        <f>CORREL(CleanData!$J$4:$J$43,CleanData!I$4:I$43)</f>
        <v>-5.557079952997377E-2</v>
      </c>
      <c r="D6" s="9">
        <f>CORREL(CleanData!$J$4:$J$43,CleanData!J$4:J$43)</f>
        <v>1.0000000000000002</v>
      </c>
      <c r="E6" s="9">
        <f>CORREL(CleanData!$J$4:$J$43,CleanData!K$4:K$43)</f>
        <v>8.4797769853758143E-2</v>
      </c>
    </row>
    <row r="7" spans="1:5" x14ac:dyDescent="0.25">
      <c r="A7" s="11" t="s">
        <v>4</v>
      </c>
      <c r="B7" s="9">
        <f>CORREL(CleanData!$K$4:$K$43,CleanData!H$4:H$43)</f>
        <v>6.6437416890591627E-2</v>
      </c>
      <c r="C7" s="9">
        <f>CORREL(CleanData!$K$4:$K$43,CleanData!I$4:I$43)</f>
        <v>1.7212070195748445E-2</v>
      </c>
      <c r="D7" s="9">
        <f>CORREL(CleanData!$K$4:$K$43,CleanData!J$4:J$43)</f>
        <v>8.4797769853758143E-2</v>
      </c>
      <c r="E7" s="9">
        <f>CORREL(CleanData!$K$4:$K$43,CleanData!K$4:K$43)</f>
        <v>1.0000000000000002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5" ma:contentTypeDescription="Create a new document." ma:contentTypeScope="" ma:versionID="7bd887331dd6b7aa1618687ee944d2c6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1098d92ce74fc1313476b4fbec324641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</documentManagement>
</p:properties>
</file>

<file path=customXml/itemProps1.xml><?xml version="1.0" encoding="utf-8"?>
<ds:datastoreItem xmlns:ds="http://schemas.openxmlformats.org/officeDocument/2006/customXml" ds:itemID="{B0805821-AE1E-4129-9AC3-463590FD2BED}"/>
</file>

<file path=customXml/itemProps2.xml><?xml version="1.0" encoding="utf-8"?>
<ds:datastoreItem xmlns:ds="http://schemas.openxmlformats.org/officeDocument/2006/customXml" ds:itemID="{AA629824-1568-4BFB-A8A8-8F7D2303B1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21FAF0-0A06-4924-A79A-B00F2F2394B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RawData</vt:lpstr>
      <vt:lpstr>CleanData</vt:lpstr>
      <vt:lpstr>Parameters</vt:lpstr>
      <vt:lpstr>RiskMeasures</vt:lpstr>
      <vt:lpstr>AccumulatedValues</vt:lpstr>
      <vt:lpstr>Correlations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Sarah Byrne</cp:lastModifiedBy>
  <dcterms:created xsi:type="dcterms:W3CDTF">2019-06-19T12:26:24Z</dcterms:created>
  <dcterms:modified xsi:type="dcterms:W3CDTF">2021-09-14T14:33:18Z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0x010100BDC43C60E4A30943911717CC463D6A41</vt:lpwstr>
  </property>
</Properties>
</file>